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085" windowHeight="9495"/>
  </bookViews>
  <sheets>
    <sheet name="total surplus maximizing" sheetId="1" r:id="rId1"/>
    <sheet name="profit maximizing" sheetId="4" r:id="rId2"/>
    <sheet name="polluter pays" sheetId="6" r:id="rId3"/>
    <sheet name="victim pays" sheetId="8" r:id="rId4"/>
    <sheet name="Notes" sheetId="10" r:id="rId5"/>
  </sheets>
  <calcPr calcId="125725"/>
</workbook>
</file>

<file path=xl/calcChain.xml><?xml version="1.0" encoding="utf-8"?>
<calcChain xmlns="http://schemas.openxmlformats.org/spreadsheetml/2006/main">
  <c r="C2" i="4"/>
  <c r="C12" i="1"/>
  <c r="D12"/>
  <c r="E12"/>
  <c r="F12"/>
  <c r="G12"/>
  <c r="H12"/>
  <c r="I12"/>
  <c r="J12"/>
  <c r="K12"/>
  <c r="L12"/>
  <c r="C13"/>
  <c r="D13"/>
  <c r="E13"/>
  <c r="F13"/>
  <c r="G13"/>
  <c r="H13"/>
  <c r="I13"/>
  <c r="J13"/>
  <c r="K13"/>
  <c r="L13"/>
  <c r="C14"/>
  <c r="D14"/>
  <c r="E14"/>
  <c r="F14"/>
  <c r="G14"/>
  <c r="H14"/>
  <c r="I14"/>
  <c r="J14"/>
  <c r="K14"/>
  <c r="L14"/>
  <c r="C15"/>
  <c r="D15"/>
  <c r="E15"/>
  <c r="F15"/>
  <c r="G15"/>
  <c r="H15"/>
  <c r="I15"/>
  <c r="J15"/>
  <c r="K15"/>
  <c r="L15"/>
  <c r="C16"/>
  <c r="D16"/>
  <c r="E16"/>
  <c r="F16"/>
  <c r="G16"/>
  <c r="H16"/>
  <c r="I16"/>
  <c r="J16"/>
  <c r="K16"/>
  <c r="L16"/>
  <c r="C17"/>
  <c r="D17"/>
  <c r="E17"/>
  <c r="F17"/>
  <c r="G17"/>
  <c r="H17"/>
  <c r="I17"/>
  <c r="J17"/>
  <c r="K17"/>
  <c r="L17"/>
  <c r="C18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D11"/>
  <c r="E11"/>
  <c r="F11"/>
  <c r="G11"/>
  <c r="H11"/>
  <c r="I11"/>
  <c r="J11"/>
  <c r="K11"/>
  <c r="L11"/>
  <c r="C11"/>
  <c r="F31" i="8"/>
  <c r="F32"/>
  <c r="F24"/>
  <c r="F25"/>
  <c r="F26"/>
  <c r="F27"/>
  <c r="F28"/>
  <c r="F29"/>
  <c r="F30"/>
  <c r="F15"/>
  <c r="F16"/>
  <c r="F17"/>
  <c r="F18"/>
  <c r="F19"/>
  <c r="F20"/>
  <c r="F21"/>
  <c r="F22"/>
  <c r="F23"/>
  <c r="F14"/>
  <c r="C3"/>
  <c r="C2"/>
  <c r="R15" i="6"/>
  <c r="R16"/>
  <c r="R17"/>
  <c r="R18"/>
  <c r="R19"/>
  <c r="R20"/>
  <c r="R21"/>
  <c r="R22"/>
  <c r="R23"/>
  <c r="R24"/>
  <c r="R25"/>
  <c r="R26"/>
  <c r="R27"/>
  <c r="R28"/>
  <c r="R29"/>
  <c r="R30"/>
  <c r="R31"/>
  <c r="R32"/>
  <c r="R14"/>
  <c r="C3"/>
  <c r="S18" s="1"/>
  <c r="C2"/>
  <c r="C3" i="4"/>
  <c r="C14"/>
  <c r="C27" l="1"/>
  <c r="C23"/>
  <c r="C19"/>
  <c r="C15"/>
  <c r="F11"/>
  <c r="C28"/>
  <c r="C24"/>
  <c r="C20"/>
  <c r="C16"/>
  <c r="C12"/>
  <c r="C29"/>
  <c r="C25"/>
  <c r="C21"/>
  <c r="C17"/>
  <c r="C13"/>
  <c r="E8" i="8"/>
  <c r="C11" i="4"/>
  <c r="C26"/>
  <c r="C22"/>
  <c r="C18"/>
  <c r="C33" i="1"/>
  <c r="C30" i="6"/>
  <c r="D30" s="1"/>
  <c r="C26"/>
  <c r="D26" s="1"/>
  <c r="C22"/>
  <c r="D22" s="1"/>
  <c r="C18"/>
  <c r="D18" s="1"/>
  <c r="C31"/>
  <c r="D31" s="1"/>
  <c r="C27"/>
  <c r="D27" s="1"/>
  <c r="C23"/>
  <c r="D23" s="1"/>
  <c r="C19"/>
  <c r="D19" s="1"/>
  <c r="C15"/>
  <c r="D15" s="1"/>
  <c r="C32"/>
  <c r="D32" s="1"/>
  <c r="C28"/>
  <c r="D28" s="1"/>
  <c r="C24"/>
  <c r="D24" s="1"/>
  <c r="C20"/>
  <c r="D20" s="1"/>
  <c r="C16"/>
  <c r="D16" s="1"/>
  <c r="C14"/>
  <c r="D14" s="1"/>
  <c r="C29"/>
  <c r="D29" s="1"/>
  <c r="C25"/>
  <c r="D25" s="1"/>
  <c r="C21"/>
  <c r="D21" s="1"/>
  <c r="C17"/>
  <c r="D17" s="1"/>
  <c r="S31"/>
  <c r="S23"/>
  <c r="S15"/>
  <c r="S32"/>
  <c r="S24"/>
  <c r="S16"/>
  <c r="S27"/>
  <c r="S19"/>
  <c r="S28"/>
  <c r="S20"/>
  <c r="S14"/>
  <c r="S29"/>
  <c r="S25"/>
  <c r="S21"/>
  <c r="S17"/>
  <c r="S30"/>
  <c r="S26"/>
  <c r="S22"/>
  <c r="C34" i="1" l="1"/>
  <c r="C18" i="8"/>
  <c r="C22"/>
  <c r="C26"/>
  <c r="C30"/>
  <c r="C17"/>
  <c r="C21"/>
  <c r="C25"/>
  <c r="C29"/>
  <c r="C14"/>
  <c r="C16"/>
  <c r="C20"/>
  <c r="C24"/>
  <c r="D24" s="1"/>
  <c r="C28"/>
  <c r="D28" s="1"/>
  <c r="C32"/>
  <c r="C15"/>
  <c r="C19"/>
  <c r="D19" s="1"/>
  <c r="C23"/>
  <c r="C27"/>
  <c r="D27" s="1"/>
  <c r="C31"/>
  <c r="D20"/>
  <c r="L11" i="4"/>
  <c r="U28" i="6"/>
  <c r="U15"/>
  <c r="U30"/>
  <c r="U29"/>
  <c r="U19"/>
  <c r="U32"/>
  <c r="U31"/>
  <c r="U25"/>
  <c r="U24"/>
  <c r="U23"/>
  <c r="U26"/>
  <c r="U21"/>
  <c r="U20"/>
  <c r="U16"/>
  <c r="E8"/>
  <c r="U14"/>
  <c r="U22"/>
  <c r="U17"/>
  <c r="U27"/>
  <c r="U18"/>
  <c r="L12" i="4" l="1"/>
  <c r="L13" s="1"/>
  <c r="C35" i="1"/>
  <c r="H23" i="8"/>
  <c r="U23"/>
  <c r="R23"/>
  <c r="W23"/>
  <c r="G23"/>
  <c r="L23"/>
  <c r="I23"/>
  <c r="V23"/>
  <c r="K23"/>
  <c r="D23"/>
  <c r="P23"/>
  <c r="M23"/>
  <c r="J23"/>
  <c r="O23"/>
  <c r="T23"/>
  <c r="Q23"/>
  <c r="N23"/>
  <c r="S23"/>
  <c r="S28"/>
  <c r="P28"/>
  <c r="M28"/>
  <c r="R28"/>
  <c r="W28"/>
  <c r="G28"/>
  <c r="T28"/>
  <c r="Q28"/>
  <c r="V28"/>
  <c r="K28"/>
  <c r="H28"/>
  <c r="U28"/>
  <c r="J28"/>
  <c r="O28"/>
  <c r="L28"/>
  <c r="I28"/>
  <c r="N28"/>
  <c r="O14"/>
  <c r="L14"/>
  <c r="I14"/>
  <c r="N14"/>
  <c r="S14"/>
  <c r="P14"/>
  <c r="M14"/>
  <c r="R14"/>
  <c r="W14"/>
  <c r="T14"/>
  <c r="Q14"/>
  <c r="V14"/>
  <c r="K14"/>
  <c r="G14"/>
  <c r="H14"/>
  <c r="U14"/>
  <c r="J14"/>
  <c r="D14"/>
  <c r="N17"/>
  <c r="K17"/>
  <c r="H17"/>
  <c r="M17"/>
  <c r="R17"/>
  <c r="O17"/>
  <c r="L17"/>
  <c r="Q17"/>
  <c r="V17"/>
  <c r="S17"/>
  <c r="P17"/>
  <c r="U17"/>
  <c r="J17"/>
  <c r="W17"/>
  <c r="G17"/>
  <c r="T17"/>
  <c r="I17"/>
  <c r="D17"/>
  <c r="M18"/>
  <c r="J18"/>
  <c r="W18"/>
  <c r="G18"/>
  <c r="L18"/>
  <c r="D18"/>
  <c r="Q18"/>
  <c r="N18"/>
  <c r="K18"/>
  <c r="P18"/>
  <c r="U18"/>
  <c r="R18"/>
  <c r="O18"/>
  <c r="T18"/>
  <c r="I18"/>
  <c r="V18"/>
  <c r="S18"/>
  <c r="H18"/>
  <c r="T27"/>
  <c r="Q27"/>
  <c r="N27"/>
  <c r="S27"/>
  <c r="H27"/>
  <c r="U27"/>
  <c r="R27"/>
  <c r="W27"/>
  <c r="G27"/>
  <c r="L27"/>
  <c r="I27"/>
  <c r="V27"/>
  <c r="K27"/>
  <c r="P27"/>
  <c r="M27"/>
  <c r="J27"/>
  <c r="O27"/>
  <c r="O32"/>
  <c r="L32"/>
  <c r="I32"/>
  <c r="N32"/>
  <c r="S32"/>
  <c r="P32"/>
  <c r="M32"/>
  <c r="R32"/>
  <c r="W32"/>
  <c r="G32"/>
  <c r="T32"/>
  <c r="Q32"/>
  <c r="V32"/>
  <c r="K32"/>
  <c r="H32"/>
  <c r="U32"/>
  <c r="J32"/>
  <c r="O16"/>
  <c r="L16"/>
  <c r="I16"/>
  <c r="N16"/>
  <c r="S16"/>
  <c r="P16"/>
  <c r="M16"/>
  <c r="R16"/>
  <c r="W16"/>
  <c r="G16"/>
  <c r="T16"/>
  <c r="Q16"/>
  <c r="V16"/>
  <c r="K16"/>
  <c r="H16"/>
  <c r="U16"/>
  <c r="J16"/>
  <c r="D16"/>
  <c r="J21"/>
  <c r="W21"/>
  <c r="G21"/>
  <c r="T21"/>
  <c r="I21"/>
  <c r="D21"/>
  <c r="N21"/>
  <c r="K21"/>
  <c r="H21"/>
  <c r="M21"/>
  <c r="R21"/>
  <c r="O21"/>
  <c r="L21"/>
  <c r="Q21"/>
  <c r="V21"/>
  <c r="S21"/>
  <c r="P21"/>
  <c r="U21"/>
  <c r="I22"/>
  <c r="V22"/>
  <c r="S22"/>
  <c r="H22"/>
  <c r="D22"/>
  <c r="M22"/>
  <c r="J22"/>
  <c r="W22"/>
  <c r="G22"/>
  <c r="L22"/>
  <c r="Q22"/>
  <c r="N22"/>
  <c r="K22"/>
  <c r="P22"/>
  <c r="U22"/>
  <c r="R22"/>
  <c r="O22"/>
  <c r="T22"/>
  <c r="P31"/>
  <c r="M31"/>
  <c r="J31"/>
  <c r="O31"/>
  <c r="T31"/>
  <c r="Q31"/>
  <c r="N31"/>
  <c r="S31"/>
  <c r="H31"/>
  <c r="U31"/>
  <c r="R31"/>
  <c r="W31"/>
  <c r="G31"/>
  <c r="D31"/>
  <c r="L31"/>
  <c r="I31"/>
  <c r="V31"/>
  <c r="K31"/>
  <c r="P15"/>
  <c r="M15"/>
  <c r="J15"/>
  <c r="O15"/>
  <c r="D15"/>
  <c r="T15"/>
  <c r="Q15"/>
  <c r="N15"/>
  <c r="S15"/>
  <c r="G15"/>
  <c r="H15"/>
  <c r="U15"/>
  <c r="R15"/>
  <c r="W15"/>
  <c r="L15"/>
  <c r="I15"/>
  <c r="V15"/>
  <c r="K15"/>
  <c r="K20"/>
  <c r="H20"/>
  <c r="U20"/>
  <c r="J20"/>
  <c r="O20"/>
  <c r="L20"/>
  <c r="I20"/>
  <c r="N20"/>
  <c r="S20"/>
  <c r="P20"/>
  <c r="M20"/>
  <c r="R20"/>
  <c r="W20"/>
  <c r="G20"/>
  <c r="T20"/>
  <c r="Q20"/>
  <c r="V20"/>
  <c r="V25"/>
  <c r="S25"/>
  <c r="P25"/>
  <c r="U25"/>
  <c r="J25"/>
  <c r="W25"/>
  <c r="G25"/>
  <c r="T25"/>
  <c r="I25"/>
  <c r="D25"/>
  <c r="N25"/>
  <c r="K25"/>
  <c r="H25"/>
  <c r="M25"/>
  <c r="R25"/>
  <c r="O25"/>
  <c r="L25"/>
  <c r="Q25"/>
  <c r="U26"/>
  <c r="R26"/>
  <c r="O26"/>
  <c r="T26"/>
  <c r="I26"/>
  <c r="V26"/>
  <c r="S26"/>
  <c r="H26"/>
  <c r="D26"/>
  <c r="M26"/>
  <c r="J26"/>
  <c r="W26"/>
  <c r="G26"/>
  <c r="L26"/>
  <c r="Q26"/>
  <c r="N26"/>
  <c r="K26"/>
  <c r="P26"/>
  <c r="L19"/>
  <c r="I19"/>
  <c r="V19"/>
  <c r="K19"/>
  <c r="P19"/>
  <c r="M19"/>
  <c r="J19"/>
  <c r="O19"/>
  <c r="T19"/>
  <c r="Q19"/>
  <c r="N19"/>
  <c r="S19"/>
  <c r="H19"/>
  <c r="U19"/>
  <c r="R19"/>
  <c r="W19"/>
  <c r="G19"/>
  <c r="W24"/>
  <c r="G24"/>
  <c r="T24"/>
  <c r="Q24"/>
  <c r="V24"/>
  <c r="K24"/>
  <c r="H24"/>
  <c r="U24"/>
  <c r="J24"/>
  <c r="O24"/>
  <c r="L24"/>
  <c r="I24"/>
  <c r="N24"/>
  <c r="S24"/>
  <c r="P24"/>
  <c r="M24"/>
  <c r="R24"/>
  <c r="R29"/>
  <c r="O29"/>
  <c r="L29"/>
  <c r="Q29"/>
  <c r="V29"/>
  <c r="S29"/>
  <c r="P29"/>
  <c r="U29"/>
  <c r="J29"/>
  <c r="W29"/>
  <c r="G29"/>
  <c r="T29"/>
  <c r="I29"/>
  <c r="D29"/>
  <c r="N29"/>
  <c r="K29"/>
  <c r="H29"/>
  <c r="M29"/>
  <c r="Q30"/>
  <c r="N30"/>
  <c r="K30"/>
  <c r="P30"/>
  <c r="D30"/>
  <c r="U30"/>
  <c r="R30"/>
  <c r="O30"/>
  <c r="T30"/>
  <c r="I30"/>
  <c r="V30"/>
  <c r="S30"/>
  <c r="H30"/>
  <c r="M30"/>
  <c r="J30"/>
  <c r="W30"/>
  <c r="G30"/>
  <c r="L30"/>
  <c r="D32"/>
  <c r="G36"/>
  <c r="E15" i="6"/>
  <c r="F15" s="1"/>
  <c r="E19"/>
  <c r="F19" s="1"/>
  <c r="E23"/>
  <c r="F23" s="1"/>
  <c r="E27"/>
  <c r="F27" s="1"/>
  <c r="E31"/>
  <c r="F31" s="1"/>
  <c r="E18"/>
  <c r="F18" s="1"/>
  <c r="E22"/>
  <c r="F22" s="1"/>
  <c r="E26"/>
  <c r="F26" s="1"/>
  <c r="E30"/>
  <c r="F30" s="1"/>
  <c r="E17"/>
  <c r="F17" s="1"/>
  <c r="E21"/>
  <c r="F21" s="1"/>
  <c r="E25"/>
  <c r="F25" s="1"/>
  <c r="E29"/>
  <c r="F29" s="1"/>
  <c r="E16"/>
  <c r="F16" s="1"/>
  <c r="E20"/>
  <c r="F20" s="1"/>
  <c r="E24"/>
  <c r="F24" s="1"/>
  <c r="E28"/>
  <c r="F28" s="1"/>
  <c r="E32"/>
  <c r="F32" s="1"/>
  <c r="E14"/>
  <c r="F14" s="1"/>
  <c r="S11"/>
  <c r="C36" i="1" l="1"/>
  <c r="C37" s="1"/>
  <c r="C38" s="1"/>
  <c r="L14" i="4"/>
  <c r="G37" i="8"/>
  <c r="G38" s="1"/>
  <c r="O14" i="6"/>
  <c r="C39" i="1" l="1"/>
  <c r="C40" s="1"/>
  <c r="L15" i="4"/>
  <c r="O15" i="6"/>
  <c r="G39" i="8"/>
  <c r="L16" i="4"/>
  <c r="L17" s="1"/>
  <c r="C41" i="1" l="1"/>
  <c r="C42" s="1"/>
  <c r="G40" i="8"/>
  <c r="O16" i="6"/>
  <c r="L18" i="4"/>
  <c r="L19" l="1"/>
  <c r="C43" i="1"/>
  <c r="G41" i="8"/>
  <c r="O17" i="6"/>
  <c r="D33" i="1" l="1"/>
  <c r="L20" i="4"/>
  <c r="L21" s="1"/>
  <c r="L22" s="1"/>
  <c r="L23" s="1"/>
  <c r="L24" s="1"/>
  <c r="L25" s="1"/>
  <c r="L26" s="1"/>
  <c r="L27" s="1"/>
  <c r="L28" s="1"/>
  <c r="G42" i="8"/>
  <c r="O18" i="6"/>
  <c r="O19" s="1"/>
  <c r="G43" i="8" l="1"/>
  <c r="G44" s="1"/>
  <c r="D34" i="1"/>
  <c r="D35" s="1"/>
  <c r="O20" i="6"/>
  <c r="O21" s="1"/>
  <c r="L29" i="4"/>
  <c r="C8" s="1"/>
  <c r="F14" l="1"/>
  <c r="F20"/>
  <c r="F24"/>
  <c r="F27"/>
  <c r="F29"/>
  <c r="F23"/>
  <c r="F13"/>
  <c r="F21"/>
  <c r="F16"/>
  <c r="F26"/>
  <c r="F22"/>
  <c r="F18"/>
  <c r="F17"/>
  <c r="F28"/>
  <c r="F15"/>
  <c r="F19"/>
  <c r="F25"/>
  <c r="F12"/>
  <c r="G45" i="8"/>
  <c r="O22" i="6"/>
  <c r="D36" i="1"/>
  <c r="D37" l="1"/>
  <c r="D38" s="1"/>
  <c r="O23" i="6"/>
  <c r="O24" s="1"/>
  <c r="G46" i="8"/>
  <c r="M11" i="4"/>
  <c r="M12" l="1"/>
  <c r="M13" s="1"/>
  <c r="O25" i="6"/>
  <c r="D39" i="1"/>
  <c r="D40" s="1"/>
  <c r="D41" s="1"/>
  <c r="D42" s="1"/>
  <c r="D43" s="1"/>
  <c r="G47" i="8"/>
  <c r="M14" i="4" l="1"/>
  <c r="M15" s="1"/>
  <c r="E33" i="1"/>
  <c r="E34" s="1"/>
  <c r="E35" s="1"/>
  <c r="G48" i="8"/>
  <c r="O26" i="6"/>
  <c r="O27" s="1"/>
  <c r="O28" s="1"/>
  <c r="O29" s="1"/>
  <c r="O30" s="1"/>
  <c r="O31" s="1"/>
  <c r="O32" s="1"/>
  <c r="E9" s="1"/>
  <c r="I14" s="1"/>
  <c r="M17" i="4" l="1"/>
  <c r="M18" s="1"/>
  <c r="M16"/>
  <c r="G49" i="8"/>
  <c r="E36" i="1"/>
  <c r="C11" i="6"/>
  <c r="M20" i="4" l="1"/>
  <c r="M21" s="1"/>
  <c r="M22" s="1"/>
  <c r="M19"/>
  <c r="E37" i="1"/>
  <c r="E38" s="1"/>
  <c r="G50" i="8"/>
  <c r="I21" i="6"/>
  <c r="I27"/>
  <c r="I30"/>
  <c r="I26"/>
  <c r="I24"/>
  <c r="I25"/>
  <c r="I20"/>
  <c r="I32"/>
  <c r="I31"/>
  <c r="I15"/>
  <c r="I23"/>
  <c r="I29"/>
  <c r="I22"/>
  <c r="I19"/>
  <c r="I18"/>
  <c r="I28"/>
  <c r="I16"/>
  <c r="I17"/>
  <c r="M24" i="4" l="1"/>
  <c r="M25" s="1"/>
  <c r="M26" s="1"/>
  <c r="M27" s="1"/>
  <c r="M28" s="1"/>
  <c r="M29" s="1"/>
  <c r="M23"/>
  <c r="E39" i="1"/>
  <c r="E40" s="1"/>
  <c r="E41" s="1"/>
  <c r="E42" s="1"/>
  <c r="E43" s="1"/>
  <c r="G51" i="8"/>
  <c r="P14" i="6"/>
  <c r="F8" i="4"/>
  <c r="F33" i="1" l="1"/>
  <c r="F34" s="1"/>
  <c r="G52" i="8"/>
  <c r="G53" s="1"/>
  <c r="P15" i="6"/>
  <c r="G54" i="8" l="1"/>
  <c r="G55" s="1"/>
  <c r="F35" i="1"/>
  <c r="F36" s="1"/>
  <c r="F37" s="1"/>
  <c r="P16" i="6"/>
  <c r="H36" i="8" l="1"/>
  <c r="F38" i="1"/>
  <c r="F39" s="1"/>
  <c r="P17" i="6"/>
  <c r="P18" l="1"/>
  <c r="H37" i="8"/>
  <c r="F40" i="1"/>
  <c r="F41" s="1"/>
  <c r="F42" s="1"/>
  <c r="F43" l="1"/>
  <c r="H38" i="8"/>
  <c r="P19" i="6"/>
  <c r="P20" s="1"/>
  <c r="P21" s="1"/>
  <c r="P22" s="1"/>
  <c r="G33" i="1" l="1"/>
  <c r="H39" i="8"/>
  <c r="P23" i="6"/>
  <c r="P24" s="1"/>
  <c r="P25" s="1"/>
  <c r="P26" s="1"/>
  <c r="P27" s="1"/>
  <c r="P28" s="1"/>
  <c r="P29" s="1"/>
  <c r="P30" s="1"/>
  <c r="P31" s="1"/>
  <c r="P32" s="1"/>
  <c r="I11" l="1"/>
  <c r="G34" i="1"/>
  <c r="G35" s="1"/>
  <c r="H40" i="8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I36" l="1"/>
  <c r="G36" i="1"/>
  <c r="G37" s="1"/>
  <c r="G38" s="1"/>
  <c r="G39" s="1"/>
  <c r="G40" s="1"/>
  <c r="G41" s="1"/>
  <c r="G42" s="1"/>
  <c r="G43" l="1"/>
  <c r="I37" i="8"/>
  <c r="I38" s="1"/>
  <c r="H33" i="1" l="1"/>
  <c r="I39" i="8"/>
  <c r="H34" i="1" l="1"/>
  <c r="H35" s="1"/>
  <c r="H36" s="1"/>
  <c r="H37" s="1"/>
  <c r="H38" s="1"/>
  <c r="H39" s="1"/>
  <c r="H40" s="1"/>
  <c r="H41" s="1"/>
  <c r="H42" s="1"/>
  <c r="I40" i="8"/>
  <c r="I41" s="1"/>
  <c r="I42" s="1"/>
  <c r="I43" s="1"/>
  <c r="I44" s="1"/>
  <c r="I45" s="1"/>
  <c r="I46" s="1"/>
  <c r="I47" s="1"/>
  <c r="I48" s="1"/>
  <c r="I49" s="1"/>
  <c r="I50" s="1"/>
  <c r="I51" s="1"/>
  <c r="I52" s="1"/>
  <c r="I53" s="1"/>
  <c r="I54" s="1"/>
  <c r="I55" s="1"/>
  <c r="J36" l="1"/>
  <c r="H43" i="1"/>
  <c r="I33" l="1"/>
  <c r="J37" i="8"/>
  <c r="J38" s="1"/>
  <c r="J39" l="1"/>
  <c r="I34" i="1"/>
  <c r="I35" s="1"/>
  <c r="I36" l="1"/>
  <c r="I37" s="1"/>
  <c r="I38" s="1"/>
  <c r="I39" s="1"/>
  <c r="J40" i="8"/>
  <c r="J41" s="1"/>
  <c r="J42" s="1"/>
  <c r="J43" s="1"/>
  <c r="J44" s="1"/>
  <c r="J45" s="1"/>
  <c r="J46" s="1"/>
  <c r="J47" s="1"/>
  <c r="J48" s="1"/>
  <c r="J49" s="1"/>
  <c r="J50" s="1"/>
  <c r="J51" s="1"/>
  <c r="J52" s="1"/>
  <c r="J53" l="1"/>
  <c r="J54" s="1"/>
  <c r="J55" s="1"/>
  <c r="I40" i="1"/>
  <c r="K36" i="8" l="1"/>
  <c r="I41" i="1"/>
  <c r="K37" i="8" l="1"/>
  <c r="K38" s="1"/>
  <c r="I42" i="1"/>
  <c r="K39" i="8" l="1"/>
  <c r="K40" s="1"/>
  <c r="I43" i="1"/>
  <c r="K41" i="8" l="1"/>
  <c r="J33" i="1"/>
  <c r="J34" s="1"/>
  <c r="K42" i="8" l="1"/>
  <c r="J35" i="1"/>
  <c r="K43" i="8" l="1"/>
  <c r="J36" i="1"/>
  <c r="J37" s="1"/>
  <c r="K44" i="8" l="1"/>
  <c r="J38" i="1"/>
  <c r="K45" i="8" l="1"/>
  <c r="K46" s="1"/>
  <c r="J39" i="1"/>
  <c r="K47" i="8" l="1"/>
  <c r="J40" i="1"/>
  <c r="J41" s="1"/>
  <c r="J42" s="1"/>
  <c r="K48" i="8" l="1"/>
  <c r="K49" s="1"/>
  <c r="J43" i="1"/>
  <c r="K50" i="8" l="1"/>
  <c r="K33" i="1"/>
  <c r="K34" s="1"/>
  <c r="K35" l="1"/>
  <c r="K36" s="1"/>
  <c r="K37" s="1"/>
  <c r="K51" i="8"/>
  <c r="K52" s="1"/>
  <c r="K53" l="1"/>
  <c r="K38" i="1"/>
  <c r="K39" s="1"/>
  <c r="K40" l="1"/>
  <c r="K41" s="1"/>
  <c r="K42" s="1"/>
  <c r="K43" s="1"/>
  <c r="K54" i="8"/>
  <c r="K55" s="1"/>
  <c r="L36" s="1"/>
  <c r="L37" l="1"/>
  <c r="L33" i="1"/>
  <c r="L38" i="8" l="1"/>
  <c r="L39" s="1"/>
  <c r="L40" s="1"/>
  <c r="M33" i="1"/>
  <c r="L34"/>
  <c r="M34" s="1"/>
  <c r="L35" l="1"/>
  <c r="M35" s="1"/>
  <c r="L41" i="8"/>
  <c r="L42" s="1"/>
  <c r="L36" i="1" l="1"/>
  <c r="M36" s="1"/>
  <c r="L43" i="8"/>
  <c r="L44" s="1"/>
  <c r="L37" i="1" l="1"/>
  <c r="L38" s="1"/>
  <c r="M38" s="1"/>
  <c r="L45" i="8"/>
  <c r="M37" i="1" l="1"/>
  <c r="L39"/>
  <c r="L40" s="1"/>
  <c r="L41" s="1"/>
  <c r="L46" i="8"/>
  <c r="M39" i="1" l="1"/>
  <c r="L47" i="8"/>
  <c r="M41" i="1"/>
  <c r="L42"/>
  <c r="M42" s="1"/>
  <c r="C7" s="1"/>
  <c r="M40"/>
  <c r="L48" i="8" l="1"/>
  <c r="L43" i="1"/>
  <c r="F7" s="1"/>
  <c r="L49" i="8" l="1"/>
  <c r="L50" l="1"/>
  <c r="L51" l="1"/>
  <c r="L52" l="1"/>
  <c r="L53" l="1"/>
  <c r="L54" l="1"/>
  <c r="L55" l="1"/>
  <c r="M36" l="1"/>
  <c r="M37" s="1"/>
  <c r="M38" s="1"/>
  <c r="M39" s="1"/>
  <c r="M40" s="1"/>
  <c r="M41" s="1"/>
  <c r="M42" s="1"/>
  <c r="M43" s="1"/>
  <c r="M44" s="1"/>
  <c r="M45" s="1"/>
  <c r="M46" l="1"/>
  <c r="M47" s="1"/>
  <c r="M48" s="1"/>
  <c r="M49" l="1"/>
  <c r="M50" l="1"/>
  <c r="M51" l="1"/>
  <c r="M52" l="1"/>
  <c r="M53" l="1"/>
  <c r="M54" l="1"/>
  <c r="M55" l="1"/>
  <c r="N36" l="1"/>
  <c r="N37" l="1"/>
  <c r="N38" l="1"/>
  <c r="N39" l="1"/>
  <c r="N40" l="1"/>
  <c r="N41" l="1"/>
  <c r="N42" l="1"/>
  <c r="N43" l="1"/>
  <c r="N44" s="1"/>
  <c r="N45" s="1"/>
  <c r="N46" s="1"/>
  <c r="N47" s="1"/>
  <c r="N48" s="1"/>
  <c r="N49" s="1"/>
  <c r="N50" l="1"/>
  <c r="N51" l="1"/>
  <c r="N52" l="1"/>
  <c r="N53" l="1"/>
  <c r="N54" l="1"/>
  <c r="N55" l="1"/>
  <c r="O36" l="1"/>
  <c r="O37" l="1"/>
  <c r="O38" s="1"/>
  <c r="O39" l="1"/>
  <c r="O40" l="1"/>
  <c r="O41" s="1"/>
  <c r="O42" l="1"/>
  <c r="O43" s="1"/>
  <c r="O44" l="1"/>
  <c r="O45" s="1"/>
  <c r="O46" s="1"/>
  <c r="O47" s="1"/>
  <c r="O48" s="1"/>
  <c r="O49" s="1"/>
  <c r="O50" s="1"/>
  <c r="O51" l="1"/>
  <c r="O52" s="1"/>
  <c r="O53" s="1"/>
  <c r="O54" s="1"/>
  <c r="O55" s="1"/>
  <c r="P36" s="1"/>
  <c r="P37" l="1"/>
  <c r="P38" s="1"/>
  <c r="P39" s="1"/>
  <c r="P40" l="1"/>
  <c r="P41" l="1"/>
  <c r="P42" l="1"/>
  <c r="P43" l="1"/>
  <c r="P44" l="1"/>
  <c r="P45" s="1"/>
  <c r="P46" s="1"/>
  <c r="P47" s="1"/>
  <c r="P48" s="1"/>
  <c r="P49" s="1"/>
  <c r="P50" s="1"/>
  <c r="P51" s="1"/>
  <c r="P52" s="1"/>
  <c r="P53" s="1"/>
  <c r="P54" s="1"/>
  <c r="P55" s="1"/>
  <c r="Q37" l="1"/>
  <c r="Q38" s="1"/>
  <c r="Q36"/>
  <c r="Q39" l="1"/>
  <c r="Q40" s="1"/>
  <c r="Q41" l="1"/>
  <c r="Q43" l="1"/>
  <c r="Q44" s="1"/>
  <c r="Q42"/>
  <c r="Q45" l="1"/>
  <c r="Q46" s="1"/>
  <c r="Q47" l="1"/>
  <c r="Q49" l="1"/>
  <c r="Q50" s="1"/>
  <c r="Q51" s="1"/>
  <c r="Q52" s="1"/>
  <c r="Q53" s="1"/>
  <c r="Q54" s="1"/>
  <c r="Q48"/>
  <c r="Q55" l="1"/>
  <c r="R36" s="1"/>
  <c r="R37" l="1"/>
  <c r="R38" l="1"/>
  <c r="R39" l="1"/>
  <c r="R44" l="1"/>
  <c r="R45" s="1"/>
  <c r="R42"/>
  <c r="R43" s="1"/>
  <c r="R40"/>
  <c r="R41" s="1"/>
  <c r="R46" l="1"/>
  <c r="R47" s="1"/>
  <c r="R48" l="1"/>
  <c r="R49" s="1"/>
  <c r="R50" s="1"/>
  <c r="R51" l="1"/>
  <c r="R52" s="1"/>
  <c r="R53" s="1"/>
  <c r="R54" s="1"/>
  <c r="R55" s="1"/>
  <c r="S36" s="1"/>
  <c r="S37" l="1"/>
  <c r="S38" s="1"/>
  <c r="S39" s="1"/>
  <c r="S40" l="1"/>
  <c r="S41" l="1"/>
  <c r="S42" l="1"/>
  <c r="S43" s="1"/>
  <c r="S45" l="1"/>
  <c r="S46" s="1"/>
  <c r="S47" s="1"/>
  <c r="S48" s="1"/>
  <c r="S49" s="1"/>
  <c r="S50" s="1"/>
  <c r="S51" s="1"/>
  <c r="S52" s="1"/>
  <c r="S53" s="1"/>
  <c r="S54" s="1"/>
  <c r="S55" s="1"/>
  <c r="S44"/>
  <c r="T36" l="1"/>
  <c r="T37" l="1"/>
  <c r="T38" s="1"/>
  <c r="T40" l="1"/>
  <c r="T39"/>
  <c r="T41" l="1"/>
  <c r="T42" l="1"/>
  <c r="T43" l="1"/>
  <c r="T44" l="1"/>
  <c r="T45" s="1"/>
  <c r="T46" s="1"/>
  <c r="T47" s="1"/>
  <c r="T48" s="1"/>
  <c r="T49" s="1"/>
  <c r="T50" s="1"/>
  <c r="T51" s="1"/>
  <c r="T52" s="1"/>
  <c r="T53" s="1"/>
  <c r="T54" s="1"/>
  <c r="T55" l="1"/>
  <c r="U36" l="1"/>
  <c r="U37" l="1"/>
  <c r="U39" l="1"/>
  <c r="U38"/>
  <c r="U41" l="1"/>
  <c r="U40"/>
  <c r="U42" l="1"/>
  <c r="U43" s="1"/>
  <c r="U44" l="1"/>
  <c r="U45" s="1"/>
  <c r="U48" l="1"/>
  <c r="U49" s="1"/>
  <c r="U46"/>
  <c r="U47" s="1"/>
  <c r="U50" l="1"/>
  <c r="U51" s="1"/>
  <c r="U52" s="1"/>
  <c r="U53" s="1"/>
  <c r="U54" s="1"/>
  <c r="U55" l="1"/>
  <c r="V36" l="1"/>
  <c r="V37" l="1"/>
  <c r="V38" s="1"/>
  <c r="V41" l="1"/>
  <c r="V39"/>
  <c r="V40" s="1"/>
  <c r="V42" l="1"/>
  <c r="V43" s="1"/>
  <c r="V44" s="1"/>
  <c r="V45" l="1"/>
  <c r="V46" s="1"/>
  <c r="V47" l="1"/>
  <c r="V48" s="1"/>
  <c r="V49" s="1"/>
  <c r="V50" s="1"/>
  <c r="V51" s="1"/>
  <c r="V52" s="1"/>
  <c r="V53" s="1"/>
  <c r="V54" s="1"/>
  <c r="V55" s="1"/>
  <c r="W36" l="1"/>
  <c r="X36" s="1"/>
  <c r="W37"/>
  <c r="X37" s="1"/>
  <c r="W38" l="1"/>
  <c r="W39" s="1"/>
  <c r="X39" s="1"/>
  <c r="X38"/>
  <c r="W40" l="1"/>
  <c r="X40" l="1"/>
  <c r="W41"/>
  <c r="X41" s="1"/>
  <c r="W42" l="1"/>
  <c r="X42" s="1"/>
  <c r="W44" l="1"/>
  <c r="X44" s="1"/>
  <c r="W43"/>
  <c r="X43" s="1"/>
  <c r="W45" l="1"/>
  <c r="X45" l="1"/>
  <c r="W46"/>
  <c r="X46" s="1"/>
  <c r="W47" l="1"/>
  <c r="X47" s="1"/>
  <c r="W48" l="1"/>
  <c r="X48" s="1"/>
  <c r="W49" l="1"/>
  <c r="X49" s="1"/>
  <c r="W50"/>
  <c r="X50" s="1"/>
  <c r="W51" l="1"/>
  <c r="W52" s="1"/>
  <c r="X51" l="1"/>
  <c r="X52"/>
  <c r="W53"/>
  <c r="X53" l="1"/>
  <c r="W54"/>
  <c r="X54" l="1"/>
  <c r="C10" s="1"/>
  <c r="W55"/>
  <c r="G10" s="1"/>
</calcChain>
</file>

<file path=xl/sharedStrings.xml><?xml version="1.0" encoding="utf-8"?>
<sst xmlns="http://schemas.openxmlformats.org/spreadsheetml/2006/main" count="75" uniqueCount="44">
  <si>
    <t>Q1</t>
  </si>
  <si>
    <t>Q2</t>
  </si>
  <si>
    <t>Total surplus = P1 Q1 + P2 Q2 - C1(Q1) - C2(Q1,Q2)</t>
  </si>
  <si>
    <t>P1</t>
  </si>
  <si>
    <t>P2</t>
  </si>
  <si>
    <t xml:space="preserve">Firm 1 profit = P1 Q1  - C1(Q1) </t>
  </si>
  <si>
    <t>Firm 2 profit = P2 Q2  - C2(Q1,Q2)</t>
  </si>
  <si>
    <t>Profit 1</t>
  </si>
  <si>
    <t>Profit 2</t>
  </si>
  <si>
    <t>Identifier for Greatest Profit 1</t>
  </si>
  <si>
    <t>Q1* =</t>
  </si>
  <si>
    <t>Identifier for Greatest Profit 2</t>
  </si>
  <si>
    <t>Q2* =</t>
  </si>
  <si>
    <t>Identifier for Maximal Surplus</t>
  </si>
  <si>
    <t>Total</t>
  </si>
  <si>
    <t xml:space="preserve">Q2* = </t>
  </si>
  <si>
    <t>Market Prices</t>
  </si>
  <si>
    <t>BM2 = max (P2 Q2 - C2(0,Q2)) =</t>
  </si>
  <si>
    <t>BM Profit 2</t>
  </si>
  <si>
    <t>Identifier for Greatest BM Profit 2</t>
  </si>
  <si>
    <t>Q2 BM =</t>
  </si>
  <si>
    <t>Firm 1 profit = P1 Q1  - C1(Q1) - (BM2 - Profit2(Q1))</t>
  </si>
  <si>
    <t>Firm 2 profit = P2 Q2  - C2(Q1,Q2) + (BM2 - Profit2(Q1))</t>
  </si>
  <si>
    <t>Implied Q2</t>
  </si>
  <si>
    <t>Implied Profit 2</t>
  </si>
  <si>
    <t>Required Payment</t>
  </si>
  <si>
    <t>Firm 1 profit = P1 Q1  - C1(Q1) + (BM1 - Profit1(Q1))</t>
  </si>
  <si>
    <t>Firm 2 profit = P2 Q2  - C2(Q1,Q2) - (BM1 - Profit1(Q1))</t>
  </si>
  <si>
    <t xml:space="preserve">BM1 = max (P1 Q1 - C1(Q1)) = </t>
  </si>
  <si>
    <t>Compensation</t>
  </si>
  <si>
    <t xml:space="preserve">Required Payment = </t>
  </si>
  <si>
    <t>If there are multiple solutions, or if the grid used for Q1 or Q2 is different for different worksheets</t>
  </si>
  <si>
    <t>increasing the fineness of the grid should eliminate ties.</t>
  </si>
  <si>
    <t>C2(Q1,Q2) = Q2^2 + Q1*Q2 + 4</t>
  </si>
  <si>
    <t>C1(Q1) = Q1^2 + 8</t>
  </si>
  <si>
    <t>Costs are zero if own quantity is zero. Otherwise:</t>
  </si>
  <si>
    <t>Analytically, the optimal quantities are:</t>
  </si>
  <si>
    <t>Q1* = 2/3 P1 - 1/3 P2</t>
  </si>
  <si>
    <t>Q2* = 2/3 P2 - 1/3 P1</t>
  </si>
  <si>
    <t>Analytically, the profit maximizing quantities in the absence of property rights are:</t>
  </si>
  <si>
    <t>Q1* = 1/2 P1</t>
  </si>
  <si>
    <t>Q2* = 1/2 P2 - 1/4 P1</t>
  </si>
  <si>
    <t>as long as profit is positive, otherwise quantities are zero</t>
  </si>
  <si>
    <t>the answers may differ from what the Coase Theorem would predict.  Except in knife-edge cases,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</si>
</sst>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0" fillId="3" borderId="1" xfId="0" applyFill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9" xfId="0" applyNumberFormat="1" applyBorder="1"/>
    <xf numFmtId="164" fontId="0" fillId="0" borderId="0" xfId="0" applyNumberFormat="1" applyBorder="1"/>
    <xf numFmtId="164" fontId="0" fillId="0" borderId="2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2" fontId="0" fillId="0" borderId="0" xfId="0" applyNumberFormat="1" applyBorder="1"/>
    <xf numFmtId="0" fontId="1" fillId="0" borderId="0" xfId="0" applyFont="1"/>
    <xf numFmtId="0" fontId="0" fillId="0" borderId="3" xfId="0" applyFill="1" applyBorder="1"/>
    <xf numFmtId="0" fontId="0" fillId="2" borderId="13" xfId="0" applyFill="1" applyBorder="1" applyAlignment="1">
      <alignment horizontal="right"/>
    </xf>
    <xf numFmtId="0" fontId="0" fillId="2" borderId="15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0" fillId="0" borderId="3" xfId="0" applyNumberFormat="1" applyBorder="1"/>
    <xf numFmtId="164" fontId="0" fillId="0" borderId="8" xfId="0" applyNumberFormat="1" applyBorder="1"/>
    <xf numFmtId="164" fontId="0" fillId="2" borderId="15" xfId="0" applyNumberFormat="1" applyFill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ill="1"/>
    <xf numFmtId="0" fontId="0" fillId="0" borderId="13" xfId="0" applyFont="1" applyFill="1" applyBorder="1" applyAlignment="1">
      <alignment horizontal="center"/>
    </xf>
    <xf numFmtId="164" fontId="0" fillId="0" borderId="10" xfId="0" applyNumberFormat="1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Fill="1" applyBorder="1" applyAlignment="1">
      <alignment horizontal="right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0" fontId="1" fillId="0" borderId="8" xfId="0" applyFont="1" applyBorder="1" applyAlignment="1"/>
    <xf numFmtId="2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2" borderId="15" xfId="0" applyNumberFormat="1" applyFill="1" applyBorder="1" applyAlignment="1">
      <alignment horizontal="left"/>
    </xf>
    <xf numFmtId="0" fontId="0" fillId="3" borderId="1" xfId="0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13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0" fillId="3" borderId="1" xfId="0" applyFill="1" applyBorder="1" applyProtection="1"/>
  </cellXfs>
  <cellStyles count="1">
    <cellStyle name="Normal" xfId="0" builtinId="0"/>
  </cellStyles>
  <dxfs count="15"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M43"/>
  <sheetViews>
    <sheetView tabSelected="1" workbookViewId="0"/>
  </sheetViews>
  <sheetFormatPr defaultRowHeight="15"/>
  <cols>
    <col min="1" max="1" width="3.5703125" customWidth="1"/>
  </cols>
  <sheetData>
    <row r="1" spans="2:12">
      <c r="B1" s="53" t="s">
        <v>16</v>
      </c>
      <c r="C1" s="53"/>
    </row>
    <row r="2" spans="2:12">
      <c r="B2" s="13" t="s">
        <v>3</v>
      </c>
      <c r="C2" s="13">
        <v>11</v>
      </c>
    </row>
    <row r="3" spans="2:12">
      <c r="B3" s="13" t="s">
        <v>4</v>
      </c>
      <c r="C3" s="13">
        <v>10</v>
      </c>
    </row>
    <row r="5" spans="2:12">
      <c r="B5" t="s">
        <v>2</v>
      </c>
    </row>
    <row r="7" spans="2:12">
      <c r="B7" s="27" t="s">
        <v>10</v>
      </c>
      <c r="C7" s="28">
        <f>SUMPRODUCT(B11:B20,M33:M42)</f>
        <v>4</v>
      </c>
      <c r="E7" s="27" t="s">
        <v>15</v>
      </c>
      <c r="F7" s="28">
        <f>SUMPRODUCT(C10:L10,C43:L43)</f>
        <v>3</v>
      </c>
    </row>
    <row r="9" spans="2:12">
      <c r="C9" s="54" t="s">
        <v>1</v>
      </c>
      <c r="D9" s="54"/>
      <c r="E9" s="54"/>
      <c r="F9" s="54"/>
      <c r="G9" s="54"/>
      <c r="H9" s="54"/>
      <c r="I9" s="54"/>
      <c r="J9" s="40"/>
      <c r="K9" s="40"/>
      <c r="L9" s="40"/>
    </row>
    <row r="10" spans="2:12">
      <c r="B10" s="12" t="s">
        <v>0</v>
      </c>
      <c r="C10" s="34">
        <v>0</v>
      </c>
      <c r="D10" s="35">
        <v>1</v>
      </c>
      <c r="E10" s="35">
        <v>2</v>
      </c>
      <c r="F10" s="35">
        <v>3</v>
      </c>
      <c r="G10" s="35">
        <v>4</v>
      </c>
      <c r="H10" s="35">
        <v>5</v>
      </c>
      <c r="I10" s="35">
        <v>6</v>
      </c>
      <c r="J10" s="35">
        <v>7</v>
      </c>
      <c r="K10" s="35">
        <v>8</v>
      </c>
      <c r="L10" s="36">
        <v>9</v>
      </c>
    </row>
    <row r="11" spans="2:12">
      <c r="B11" s="39">
        <v>0</v>
      </c>
      <c r="C11" s="5">
        <f>$C$2*$B11+$C$3*C$10-IF($B11&gt;0,$B11^2+8,0)-IF(C$10&gt;0,C$10^2+C$10*$B11+4,0)</f>
        <v>0</v>
      </c>
      <c r="D11" s="5">
        <f t="shared" ref="D11:L20" si="0">$C$2*$B11+$C$3*D$10-IF($B11&gt;0,$B11^2+8,0)-IF(D$10&gt;0,D$10^2+D$10*$B11+4,0)</f>
        <v>5</v>
      </c>
      <c r="E11" s="5">
        <f t="shared" si="0"/>
        <v>12</v>
      </c>
      <c r="F11" s="5">
        <f t="shared" si="0"/>
        <v>17</v>
      </c>
      <c r="G11" s="5">
        <f t="shared" si="0"/>
        <v>20</v>
      </c>
      <c r="H11" s="5">
        <f t="shared" si="0"/>
        <v>21</v>
      </c>
      <c r="I11" s="5">
        <f t="shared" si="0"/>
        <v>20</v>
      </c>
      <c r="J11" s="5">
        <f t="shared" si="0"/>
        <v>17</v>
      </c>
      <c r="K11" s="5">
        <f t="shared" si="0"/>
        <v>12</v>
      </c>
      <c r="L11" s="6">
        <f t="shared" si="0"/>
        <v>5</v>
      </c>
    </row>
    <row r="12" spans="2:12">
      <c r="B12" s="44">
        <v>1</v>
      </c>
      <c r="C12" s="5">
        <f t="shared" ref="C12:C20" si="1">$C$2*$B12+$C$3*C$10-IF($B12&gt;0,$B12^2+8,0)-IF(C$10&gt;0,C$10^2+C$10*$B12+4,0)</f>
        <v>2</v>
      </c>
      <c r="D12" s="5">
        <f t="shared" si="0"/>
        <v>6</v>
      </c>
      <c r="E12" s="5">
        <f t="shared" si="0"/>
        <v>12</v>
      </c>
      <c r="F12" s="5">
        <f t="shared" si="0"/>
        <v>16</v>
      </c>
      <c r="G12" s="5">
        <f t="shared" si="0"/>
        <v>18</v>
      </c>
      <c r="H12" s="5">
        <f t="shared" si="0"/>
        <v>18</v>
      </c>
      <c r="I12" s="5">
        <f t="shared" si="0"/>
        <v>16</v>
      </c>
      <c r="J12" s="5">
        <f t="shared" si="0"/>
        <v>12</v>
      </c>
      <c r="K12" s="5">
        <f t="shared" si="0"/>
        <v>6</v>
      </c>
      <c r="L12" s="6">
        <f t="shared" si="0"/>
        <v>-2</v>
      </c>
    </row>
    <row r="13" spans="2:12">
      <c r="B13" s="44">
        <v>2</v>
      </c>
      <c r="C13" s="5">
        <f t="shared" si="1"/>
        <v>10</v>
      </c>
      <c r="D13" s="5">
        <f t="shared" si="0"/>
        <v>13</v>
      </c>
      <c r="E13" s="5">
        <f t="shared" si="0"/>
        <v>18</v>
      </c>
      <c r="F13" s="5">
        <f t="shared" si="0"/>
        <v>21</v>
      </c>
      <c r="G13" s="5">
        <f t="shared" si="0"/>
        <v>22</v>
      </c>
      <c r="H13" s="5">
        <f t="shared" si="0"/>
        <v>21</v>
      </c>
      <c r="I13" s="5">
        <f t="shared" si="0"/>
        <v>18</v>
      </c>
      <c r="J13" s="5">
        <f t="shared" si="0"/>
        <v>13</v>
      </c>
      <c r="K13" s="5">
        <f t="shared" si="0"/>
        <v>6</v>
      </c>
      <c r="L13" s="6">
        <f t="shared" si="0"/>
        <v>-3</v>
      </c>
    </row>
    <row r="14" spans="2:12">
      <c r="B14" s="44">
        <v>3</v>
      </c>
      <c r="C14" s="5">
        <f t="shared" si="1"/>
        <v>16</v>
      </c>
      <c r="D14" s="5">
        <f t="shared" si="0"/>
        <v>18</v>
      </c>
      <c r="E14" s="5">
        <f t="shared" si="0"/>
        <v>22</v>
      </c>
      <c r="F14" s="5">
        <f t="shared" si="0"/>
        <v>24</v>
      </c>
      <c r="G14" s="5">
        <f t="shared" si="0"/>
        <v>24</v>
      </c>
      <c r="H14" s="5">
        <f t="shared" si="0"/>
        <v>22</v>
      </c>
      <c r="I14" s="5">
        <f t="shared" si="0"/>
        <v>18</v>
      </c>
      <c r="J14" s="5">
        <f t="shared" si="0"/>
        <v>12</v>
      </c>
      <c r="K14" s="5">
        <f t="shared" si="0"/>
        <v>4</v>
      </c>
      <c r="L14" s="6">
        <f t="shared" si="0"/>
        <v>-6</v>
      </c>
    </row>
    <row r="15" spans="2:12">
      <c r="B15" s="44">
        <v>4</v>
      </c>
      <c r="C15" s="5">
        <f t="shared" si="1"/>
        <v>20</v>
      </c>
      <c r="D15" s="5">
        <f t="shared" si="0"/>
        <v>21</v>
      </c>
      <c r="E15" s="5">
        <f t="shared" si="0"/>
        <v>24</v>
      </c>
      <c r="F15" s="5">
        <f t="shared" si="0"/>
        <v>25</v>
      </c>
      <c r="G15" s="5">
        <f t="shared" si="0"/>
        <v>24</v>
      </c>
      <c r="H15" s="5">
        <f t="shared" si="0"/>
        <v>21</v>
      </c>
      <c r="I15" s="5">
        <f t="shared" si="0"/>
        <v>16</v>
      </c>
      <c r="J15" s="5">
        <f t="shared" si="0"/>
        <v>9</v>
      </c>
      <c r="K15" s="5">
        <f t="shared" si="0"/>
        <v>0</v>
      </c>
      <c r="L15" s="6">
        <f t="shared" si="0"/>
        <v>-11</v>
      </c>
    </row>
    <row r="16" spans="2:12">
      <c r="B16" s="44">
        <v>5</v>
      </c>
      <c r="C16" s="5">
        <f t="shared" si="1"/>
        <v>22</v>
      </c>
      <c r="D16" s="5">
        <f t="shared" si="0"/>
        <v>22</v>
      </c>
      <c r="E16" s="5">
        <f t="shared" si="0"/>
        <v>24</v>
      </c>
      <c r="F16" s="5">
        <f t="shared" si="0"/>
        <v>24</v>
      </c>
      <c r="G16" s="5">
        <f t="shared" si="0"/>
        <v>22</v>
      </c>
      <c r="H16" s="5">
        <f t="shared" si="0"/>
        <v>18</v>
      </c>
      <c r="I16" s="5">
        <f t="shared" si="0"/>
        <v>12</v>
      </c>
      <c r="J16" s="5">
        <f t="shared" si="0"/>
        <v>4</v>
      </c>
      <c r="K16" s="5">
        <f t="shared" si="0"/>
        <v>-6</v>
      </c>
      <c r="L16" s="6">
        <f t="shared" si="0"/>
        <v>-18</v>
      </c>
    </row>
    <row r="17" spans="2:13">
      <c r="B17" s="44">
        <v>6</v>
      </c>
      <c r="C17" s="5">
        <f t="shared" si="1"/>
        <v>22</v>
      </c>
      <c r="D17" s="5">
        <f t="shared" si="0"/>
        <v>21</v>
      </c>
      <c r="E17" s="5">
        <f t="shared" si="0"/>
        <v>22</v>
      </c>
      <c r="F17" s="5">
        <f t="shared" si="0"/>
        <v>21</v>
      </c>
      <c r="G17" s="5">
        <f t="shared" si="0"/>
        <v>18</v>
      </c>
      <c r="H17" s="5">
        <f t="shared" si="0"/>
        <v>13</v>
      </c>
      <c r="I17" s="5">
        <f t="shared" si="0"/>
        <v>6</v>
      </c>
      <c r="J17" s="5">
        <f t="shared" si="0"/>
        <v>-3</v>
      </c>
      <c r="K17" s="5">
        <f t="shared" si="0"/>
        <v>-14</v>
      </c>
      <c r="L17" s="6">
        <f t="shared" si="0"/>
        <v>-27</v>
      </c>
    </row>
    <row r="18" spans="2:13">
      <c r="B18" s="44">
        <v>7</v>
      </c>
      <c r="C18" s="5">
        <f t="shared" si="1"/>
        <v>20</v>
      </c>
      <c r="D18" s="5">
        <f t="shared" si="0"/>
        <v>18</v>
      </c>
      <c r="E18" s="5">
        <f t="shared" si="0"/>
        <v>18</v>
      </c>
      <c r="F18" s="5">
        <f t="shared" si="0"/>
        <v>16</v>
      </c>
      <c r="G18" s="5">
        <f t="shared" si="0"/>
        <v>12</v>
      </c>
      <c r="H18" s="5">
        <f t="shared" si="0"/>
        <v>6</v>
      </c>
      <c r="I18" s="5">
        <f t="shared" si="0"/>
        <v>-2</v>
      </c>
      <c r="J18" s="5">
        <f t="shared" si="0"/>
        <v>-12</v>
      </c>
      <c r="K18" s="5">
        <f t="shared" si="0"/>
        <v>-24</v>
      </c>
      <c r="L18" s="6">
        <f t="shared" si="0"/>
        <v>-38</v>
      </c>
    </row>
    <row r="19" spans="2:13">
      <c r="B19" s="44">
        <v>8</v>
      </c>
      <c r="C19" s="5">
        <f t="shared" si="1"/>
        <v>16</v>
      </c>
      <c r="D19" s="5">
        <f t="shared" si="0"/>
        <v>13</v>
      </c>
      <c r="E19" s="5">
        <f t="shared" si="0"/>
        <v>12</v>
      </c>
      <c r="F19" s="5">
        <f t="shared" si="0"/>
        <v>9</v>
      </c>
      <c r="G19" s="5">
        <f t="shared" si="0"/>
        <v>4</v>
      </c>
      <c r="H19" s="5">
        <f t="shared" si="0"/>
        <v>-3</v>
      </c>
      <c r="I19" s="5">
        <f t="shared" si="0"/>
        <v>-12</v>
      </c>
      <c r="J19" s="5">
        <f t="shared" si="0"/>
        <v>-23</v>
      </c>
      <c r="K19" s="5">
        <f t="shared" si="0"/>
        <v>-36</v>
      </c>
      <c r="L19" s="6">
        <f t="shared" si="0"/>
        <v>-51</v>
      </c>
    </row>
    <row r="20" spans="2:13">
      <c r="B20" s="45">
        <v>9</v>
      </c>
      <c r="C20" s="8">
        <f t="shared" si="1"/>
        <v>10</v>
      </c>
      <c r="D20" s="8">
        <f t="shared" si="0"/>
        <v>6</v>
      </c>
      <c r="E20" s="8">
        <f t="shared" si="0"/>
        <v>4</v>
      </c>
      <c r="F20" s="8">
        <f t="shared" si="0"/>
        <v>0</v>
      </c>
      <c r="G20" s="8">
        <f t="shared" si="0"/>
        <v>-6</v>
      </c>
      <c r="H20" s="8">
        <f t="shared" si="0"/>
        <v>-14</v>
      </c>
      <c r="I20" s="8">
        <f t="shared" si="0"/>
        <v>-24</v>
      </c>
      <c r="J20" s="8">
        <f t="shared" si="0"/>
        <v>-36</v>
      </c>
      <c r="K20" s="8">
        <f t="shared" si="0"/>
        <v>-50</v>
      </c>
      <c r="L20" s="9">
        <f t="shared" si="0"/>
        <v>-66</v>
      </c>
    </row>
    <row r="32" spans="2:13">
      <c r="C32" s="52" t="s">
        <v>13</v>
      </c>
      <c r="D32" s="52"/>
      <c r="E32" s="52"/>
      <c r="F32" s="52"/>
      <c r="G32" s="52"/>
      <c r="H32" s="52"/>
      <c r="I32" s="52"/>
      <c r="J32" s="52"/>
      <c r="K32" s="52"/>
      <c r="L32" s="52"/>
      <c r="M32" s="25" t="s">
        <v>14</v>
      </c>
    </row>
    <row r="33" spans="2:13">
      <c r="C33" s="1">
        <f>IF(C11=MAX($C$11:$L$20),1,0)</f>
        <v>0</v>
      </c>
      <c r="D33" s="2">
        <f>IF(SUM($C$43:C43)&gt;=1,0,IF(D11=MAX($C$11:$L$20),1,0))</f>
        <v>0</v>
      </c>
      <c r="E33" s="2">
        <f>IF(SUM($C$43:D43)&gt;=1,0,IF(E11=MAX($C$11:$L$20),1,0))</f>
        <v>0</v>
      </c>
      <c r="F33" s="2">
        <f>IF(SUM($C$43:E43)&gt;=1,0,IF(F11=MAX($C$11:$L$20),1,0))</f>
        <v>0</v>
      </c>
      <c r="G33" s="2">
        <f>IF(SUM($C$43:F43)&gt;=1,0,IF(G11=MAX($C$11:$L$20),1,0))</f>
        <v>0</v>
      </c>
      <c r="H33" s="2">
        <f>IF(SUM($C$43:G43)&gt;=1,0,IF(H11=MAX($C$11:$L$20),1,0))</f>
        <v>0</v>
      </c>
      <c r="I33" s="2">
        <f>IF(SUM($C$43:H43)&gt;=1,0,IF(I11=MAX($C$11:$L$20),1,0))</f>
        <v>0</v>
      </c>
      <c r="J33" s="2">
        <f>IF(SUM($C$43:I43)&gt;=1,0,IF(J11=MAX($C$11:$L$20),1,0))</f>
        <v>0</v>
      </c>
      <c r="K33" s="2">
        <f>IF(SUM($C$43:J43)&gt;=1,0,IF(K11=MAX($C$11:$L$20),1,0))</f>
        <v>0</v>
      </c>
      <c r="L33" s="3">
        <f>IF(SUM($C$43:K43)&gt;=1,0,IF(L11=MAX($C$11:$L$20),1,0))</f>
        <v>0</v>
      </c>
      <c r="M33" s="11">
        <f>SUM(C33:L33)</f>
        <v>0</v>
      </c>
    </row>
    <row r="34" spans="2:13">
      <c r="C34" s="4">
        <f>IF(SUM($C$33:C33)&gt;=1,0,IF(C12=MAX($C$11:$L$20),1,0))</f>
        <v>0</v>
      </c>
      <c r="D34" s="5">
        <f>IF(SUM($C$43:C$43)+SUM(D$33:D33)&gt;=1,0,IF(D12=MAX($C$11:$L$20),1,0))</f>
        <v>0</v>
      </c>
      <c r="E34" s="5">
        <f>IF(SUM($C$43:D$43)+SUM(E$33:E33)&gt;=1,0,IF(E12=MAX($C$11:$L$20),1,0))</f>
        <v>0</v>
      </c>
      <c r="F34" s="5">
        <f>IF(SUM($C$43:E$43)+SUM(F$33:F33)&gt;=1,0,IF(F12=MAX($C$11:$L$20),1,0))</f>
        <v>0</v>
      </c>
      <c r="G34" s="5">
        <f>IF(SUM($C$43:F$43)+SUM(G$33:G33)&gt;=1,0,IF(G12=MAX($C$11:$L$20),1,0))</f>
        <v>0</v>
      </c>
      <c r="H34" s="5">
        <f>IF(SUM($C$43:G$43)+SUM(H$33:H33)&gt;=1,0,IF(H12=MAX($C$11:$L$20),1,0))</f>
        <v>0</v>
      </c>
      <c r="I34" s="5">
        <f>IF(SUM($C$43:H$43)+SUM(I$33:I33)&gt;=1,0,IF(I12=MAX($C$11:$L$20),1,0))</f>
        <v>0</v>
      </c>
      <c r="J34" s="5">
        <f>IF(SUM($C$43:I$43)+SUM(J$33:J33)&gt;=1,0,IF(J12=MAX($C$11:$L$20),1,0))</f>
        <v>0</v>
      </c>
      <c r="K34" s="5">
        <f>IF(SUM($C$43:J$43)+SUM(K$33:K33)&gt;=1,0,IF(K12=MAX($C$11:$L$20),1,0))</f>
        <v>0</v>
      </c>
      <c r="L34" s="6">
        <f>IF(SUM($C$43:K$43)+SUM(L$33:L33)&gt;=1,0,IF(L12=MAX($C$11:$L$20),1,0))</f>
        <v>0</v>
      </c>
      <c r="M34" s="11">
        <f t="shared" ref="M34:M42" si="2">SUM(C34:L34)</f>
        <v>0</v>
      </c>
    </row>
    <row r="35" spans="2:13">
      <c r="C35" s="4">
        <f>IF(SUM($C$33:C34)&gt;=1,0,IF(C13=MAX($C$11:$L$20),1,0))</f>
        <v>0</v>
      </c>
      <c r="D35" s="5">
        <f>IF(SUM($C$43:C$43)+SUM(D$33:D34)&gt;=1,0,IF(D13=MAX($C$11:$L$20),1,0))</f>
        <v>0</v>
      </c>
      <c r="E35" s="5">
        <f>IF(SUM($C$43:D$43)+SUM(E$33:E34)&gt;=1,0,IF(E13=MAX($C$11:$L$20),1,0))</f>
        <v>0</v>
      </c>
      <c r="F35" s="5">
        <f>IF(SUM($C$43:E$43)+SUM(F$33:F34)&gt;=1,0,IF(F13=MAX($C$11:$L$20),1,0))</f>
        <v>0</v>
      </c>
      <c r="G35" s="5">
        <f>IF(SUM($C$43:F$43)+SUM(G$33:G34)&gt;=1,0,IF(G13=MAX($C$11:$L$20),1,0))</f>
        <v>0</v>
      </c>
      <c r="H35" s="5">
        <f>IF(SUM($C$43:G$43)+SUM(H$33:H34)&gt;=1,0,IF(H13=MAX($C$11:$L$20),1,0))</f>
        <v>0</v>
      </c>
      <c r="I35" s="5">
        <f>IF(SUM($C$43:H$43)+SUM(I$33:I34)&gt;=1,0,IF(I13=MAX($C$11:$L$20),1,0))</f>
        <v>0</v>
      </c>
      <c r="J35" s="5">
        <f>IF(SUM($C$43:I$43)+SUM(J$33:J34)&gt;=1,0,IF(J13=MAX($C$11:$L$20),1,0))</f>
        <v>0</v>
      </c>
      <c r="K35" s="5">
        <f>IF(SUM($C$43:J$43)+SUM(K$33:K34)&gt;=1,0,IF(K13=MAX($C$11:$L$20),1,0))</f>
        <v>0</v>
      </c>
      <c r="L35" s="6">
        <f>IF(SUM($C$43:K$43)+SUM(L$33:L34)&gt;=1,0,IF(L13=MAX($C$11:$L$20),1,0))</f>
        <v>0</v>
      </c>
      <c r="M35" s="11">
        <f t="shared" si="2"/>
        <v>0</v>
      </c>
    </row>
    <row r="36" spans="2:13">
      <c r="C36" s="4">
        <f>IF(SUM($C$33:C35)&gt;=1,0,IF(C14=MAX($C$11:$L$20),1,0))</f>
        <v>0</v>
      </c>
      <c r="D36" s="5">
        <f>IF(SUM($C$43:C$43)+SUM(D$33:D35)&gt;=1,0,IF(D14=MAX($C$11:$L$20),1,0))</f>
        <v>0</v>
      </c>
      <c r="E36" s="5">
        <f>IF(SUM($C$43:D$43)+SUM(E$33:E35)&gt;=1,0,IF(E14=MAX($C$11:$L$20),1,0))</f>
        <v>0</v>
      </c>
      <c r="F36" s="5">
        <f>IF(SUM($C$43:E$43)+SUM(F$33:F35)&gt;=1,0,IF(F14=MAX($C$11:$L$20),1,0))</f>
        <v>0</v>
      </c>
      <c r="G36" s="5">
        <f>IF(SUM($C$43:F$43)+SUM(G$33:G35)&gt;=1,0,IF(G14=MAX($C$11:$L$20),1,0))</f>
        <v>0</v>
      </c>
      <c r="H36" s="5">
        <f>IF(SUM($C$43:G$43)+SUM(H$33:H35)&gt;=1,0,IF(H14=MAX($C$11:$L$20),1,0))</f>
        <v>0</v>
      </c>
      <c r="I36" s="5">
        <f>IF(SUM($C$43:H$43)+SUM(I$33:I35)&gt;=1,0,IF(I14=MAX($C$11:$L$20),1,0))</f>
        <v>0</v>
      </c>
      <c r="J36" s="5">
        <f>IF(SUM($C$43:I$43)+SUM(J$33:J35)&gt;=1,0,IF(J14=MAX($C$11:$L$20),1,0))</f>
        <v>0</v>
      </c>
      <c r="K36" s="5">
        <f>IF(SUM($C$43:J$43)+SUM(K$33:K35)&gt;=1,0,IF(K14=MAX($C$11:$L$20),1,0))</f>
        <v>0</v>
      </c>
      <c r="L36" s="6">
        <f>IF(SUM($C$43:K$43)+SUM(L$33:L35)&gt;=1,0,IF(L14=MAX($C$11:$L$20),1,0))</f>
        <v>0</v>
      </c>
      <c r="M36" s="11">
        <f t="shared" si="2"/>
        <v>0</v>
      </c>
    </row>
    <row r="37" spans="2:13">
      <c r="C37" s="4">
        <f>IF(SUM($C$33:C36)&gt;=1,0,IF(C15=MAX($C$11:$L$20),1,0))</f>
        <v>0</v>
      </c>
      <c r="D37" s="5">
        <f>IF(SUM($C$43:C$43)+SUM(D$33:D36)&gt;=1,0,IF(D15=MAX($C$11:$L$20),1,0))</f>
        <v>0</v>
      </c>
      <c r="E37" s="5">
        <f>IF(SUM($C$43:D$43)+SUM(E$33:E36)&gt;=1,0,IF(E15=MAX($C$11:$L$20),1,0))</f>
        <v>0</v>
      </c>
      <c r="F37" s="5">
        <f>IF(SUM($C$43:E$43)+SUM(F$33:F36)&gt;=1,0,IF(F15=MAX($C$11:$L$20),1,0))</f>
        <v>1</v>
      </c>
      <c r="G37" s="5">
        <f>IF(SUM($C$43:F$43)+SUM(G$33:G36)&gt;=1,0,IF(G15=MAX($C$11:$L$20),1,0))</f>
        <v>0</v>
      </c>
      <c r="H37" s="5">
        <f>IF(SUM($C$43:G$43)+SUM(H$33:H36)&gt;=1,0,IF(H15=MAX($C$11:$L$20),1,0))</f>
        <v>0</v>
      </c>
      <c r="I37" s="5">
        <f>IF(SUM($C$43:H$43)+SUM(I$33:I36)&gt;=1,0,IF(I15=MAX($C$11:$L$20),1,0))</f>
        <v>0</v>
      </c>
      <c r="J37" s="5">
        <f>IF(SUM($C$43:I$43)+SUM(J$33:J36)&gt;=1,0,IF(J15=MAX($C$11:$L$20),1,0))</f>
        <v>0</v>
      </c>
      <c r="K37" s="5">
        <f>IF(SUM($C$43:J$43)+SUM(K$33:K36)&gt;=1,0,IF(K15=MAX($C$11:$L$20),1,0))</f>
        <v>0</v>
      </c>
      <c r="L37" s="6">
        <f>IF(SUM($C$43:K$43)+SUM(L$33:L36)&gt;=1,0,IF(L15=MAX($C$11:$L$20),1,0))</f>
        <v>0</v>
      </c>
      <c r="M37" s="11">
        <f t="shared" si="2"/>
        <v>1</v>
      </c>
    </row>
    <row r="38" spans="2:13">
      <c r="C38" s="4">
        <f>IF(SUM($C$33:C37)&gt;=1,0,IF(C16=MAX($C$11:$L$20),1,0))</f>
        <v>0</v>
      </c>
      <c r="D38" s="5">
        <f>IF(SUM($C$43:C$43)+SUM(D$33:D37)&gt;=1,0,IF(D16=MAX($C$11:$L$20),1,0))</f>
        <v>0</v>
      </c>
      <c r="E38" s="5">
        <f>IF(SUM($C$43:D$43)+SUM(E$33:E37)&gt;=1,0,IF(E16=MAX($C$11:$L$20),1,0))</f>
        <v>0</v>
      </c>
      <c r="F38" s="5">
        <f>IF(SUM($C$43:E$43)+SUM(F$33:F37)&gt;=1,0,IF(F16=MAX($C$11:$L$20),1,0))</f>
        <v>0</v>
      </c>
      <c r="G38" s="5">
        <f>IF(SUM($C$43:F$43)+SUM(G$33:G37)&gt;=1,0,IF(G16=MAX($C$11:$L$20),1,0))</f>
        <v>0</v>
      </c>
      <c r="H38" s="5">
        <f>IF(SUM($C$43:G$43)+SUM(H$33:H37)&gt;=1,0,IF(H16=MAX($C$11:$L$20),1,0))</f>
        <v>0</v>
      </c>
      <c r="I38" s="5">
        <f>IF(SUM($C$43:H$43)+SUM(I$33:I37)&gt;=1,0,IF(I16=MAX($C$11:$L$20),1,0))</f>
        <v>0</v>
      </c>
      <c r="J38" s="5">
        <f>IF(SUM($C$43:I$43)+SUM(J$33:J37)&gt;=1,0,IF(J16=MAX($C$11:$L$20),1,0))</f>
        <v>0</v>
      </c>
      <c r="K38" s="5">
        <f>IF(SUM($C$43:J$43)+SUM(K$33:K37)&gt;=1,0,IF(K16=MAX($C$11:$L$20),1,0))</f>
        <v>0</v>
      </c>
      <c r="L38" s="6">
        <f>IF(SUM($C$43:K$43)+SUM(L$33:L37)&gt;=1,0,IF(L16=MAX($C$11:$L$20),1,0))</f>
        <v>0</v>
      </c>
      <c r="M38" s="11">
        <f t="shared" si="2"/>
        <v>0</v>
      </c>
    </row>
    <row r="39" spans="2:13">
      <c r="C39" s="4">
        <f>IF(SUM($C$33:C38)&gt;=1,0,IF(C17=MAX($C$11:$L$20),1,0))</f>
        <v>0</v>
      </c>
      <c r="D39" s="5">
        <f>IF(SUM($C$43:C$43)+SUM(D$33:D38)&gt;=1,0,IF(D17=MAX($C$11:$L$20),1,0))</f>
        <v>0</v>
      </c>
      <c r="E39" s="5">
        <f>IF(SUM($C$43:D$43)+SUM(E$33:E38)&gt;=1,0,IF(E17=MAX($C$11:$L$20),1,0))</f>
        <v>0</v>
      </c>
      <c r="F39" s="5">
        <f>IF(SUM($C$43:E$43)+SUM(F$33:F38)&gt;=1,0,IF(F17=MAX($C$11:$L$20),1,0))</f>
        <v>0</v>
      </c>
      <c r="G39" s="5">
        <f>IF(SUM($C$43:F$43)+SUM(G$33:G38)&gt;=1,0,IF(G17=MAX($C$11:$L$20),1,0))</f>
        <v>0</v>
      </c>
      <c r="H39" s="5">
        <f>IF(SUM($C$43:G$43)+SUM(H$33:H38)&gt;=1,0,IF(H17=MAX($C$11:$L$20),1,0))</f>
        <v>0</v>
      </c>
      <c r="I39" s="5">
        <f>IF(SUM($C$43:H$43)+SUM(I$33:I38)&gt;=1,0,IF(I17=MAX($C$11:$L$20),1,0))</f>
        <v>0</v>
      </c>
      <c r="J39" s="5">
        <f>IF(SUM($C$43:I$43)+SUM(J$33:J38)&gt;=1,0,IF(J17=MAX($C$11:$L$20),1,0))</f>
        <v>0</v>
      </c>
      <c r="K39" s="5">
        <f>IF(SUM($C$43:J$43)+SUM(K$33:K38)&gt;=1,0,IF(K17=MAX($C$11:$L$20),1,0))</f>
        <v>0</v>
      </c>
      <c r="L39" s="6">
        <f>IF(SUM($C$43:K$43)+SUM(L$33:L38)&gt;=1,0,IF(L17=MAX($C$11:$L$20),1,0))</f>
        <v>0</v>
      </c>
      <c r="M39" s="11">
        <f t="shared" si="2"/>
        <v>0</v>
      </c>
    </row>
    <row r="40" spans="2:13">
      <c r="C40" s="4">
        <f>IF(SUM($C$33:C39)&gt;=1,0,IF(C18=MAX($C$11:$L$20),1,0))</f>
        <v>0</v>
      </c>
      <c r="D40" s="5">
        <f>IF(SUM($C$43:C$43)+SUM(D$33:D39)&gt;=1,0,IF(D18=MAX($C$11:$L$20),1,0))</f>
        <v>0</v>
      </c>
      <c r="E40" s="5">
        <f>IF(SUM($C$43:D$43)+SUM(E$33:E39)&gt;=1,0,IF(E18=MAX($C$11:$L$20),1,0))</f>
        <v>0</v>
      </c>
      <c r="F40" s="5">
        <f>IF(SUM($C$43:E$43)+SUM(F$33:F39)&gt;=1,0,IF(F18=MAX($C$11:$L$20),1,0))</f>
        <v>0</v>
      </c>
      <c r="G40" s="5">
        <f>IF(SUM($C$43:F$43)+SUM(G$33:G39)&gt;=1,0,IF(G18=MAX($C$11:$L$20),1,0))</f>
        <v>0</v>
      </c>
      <c r="H40" s="5">
        <f>IF(SUM($C$43:G$43)+SUM(H$33:H39)&gt;=1,0,IF(H18=MAX($C$11:$L$20),1,0))</f>
        <v>0</v>
      </c>
      <c r="I40" s="5">
        <f>IF(SUM($C$43:H$43)+SUM(I$33:I39)&gt;=1,0,IF(I18=MAX($C$11:$L$20),1,0))</f>
        <v>0</v>
      </c>
      <c r="J40" s="5">
        <f>IF(SUM($C$43:I$43)+SUM(J$33:J39)&gt;=1,0,IF(J18=MAX($C$11:$L$20),1,0))</f>
        <v>0</v>
      </c>
      <c r="K40" s="5">
        <f>IF(SUM($C$43:J$43)+SUM(K$33:K39)&gt;=1,0,IF(K18=MAX($C$11:$L$20),1,0))</f>
        <v>0</v>
      </c>
      <c r="L40" s="6">
        <f>IF(SUM($C$43:K$43)+SUM(L$33:L39)&gt;=1,0,IF(L18=MAX($C$11:$L$20),1,0))</f>
        <v>0</v>
      </c>
      <c r="M40" s="11">
        <f t="shared" si="2"/>
        <v>0</v>
      </c>
    </row>
    <row r="41" spans="2:13">
      <c r="C41" s="4">
        <f>IF(SUM($C$33:C40)&gt;=1,0,IF(C19=MAX($C$11:$L$20),1,0))</f>
        <v>0</v>
      </c>
      <c r="D41" s="5">
        <f>IF(SUM($C$43:C$43)+SUM(D$33:D40)&gt;=1,0,IF(D19=MAX($C$11:$L$20),1,0))</f>
        <v>0</v>
      </c>
      <c r="E41" s="5">
        <f>IF(SUM($C$43:D$43)+SUM(E$33:E40)&gt;=1,0,IF(E19=MAX($C$11:$L$20),1,0))</f>
        <v>0</v>
      </c>
      <c r="F41" s="5">
        <f>IF(SUM($C$43:E$43)+SUM(F$33:F40)&gt;=1,0,IF(F19=MAX($C$11:$L$20),1,0))</f>
        <v>0</v>
      </c>
      <c r="G41" s="5">
        <f>IF(SUM($C$43:F$43)+SUM(G$33:G40)&gt;=1,0,IF(G19=MAX($C$11:$L$20),1,0))</f>
        <v>0</v>
      </c>
      <c r="H41" s="5">
        <f>IF(SUM($C$43:G$43)+SUM(H$33:H40)&gt;=1,0,IF(H19=MAX($C$11:$L$20),1,0))</f>
        <v>0</v>
      </c>
      <c r="I41" s="5">
        <f>IF(SUM($C$43:H$43)+SUM(I$33:I40)&gt;=1,0,IF(I19=MAX($C$11:$L$20),1,0))</f>
        <v>0</v>
      </c>
      <c r="J41" s="5">
        <f>IF(SUM($C$43:I$43)+SUM(J$33:J40)&gt;=1,0,IF(J19=MAX($C$11:$L$20),1,0))</f>
        <v>0</v>
      </c>
      <c r="K41" s="5">
        <f>IF(SUM($C$43:J$43)+SUM(K$33:K40)&gt;=1,0,IF(K19=MAX($C$11:$L$20),1,0))</f>
        <v>0</v>
      </c>
      <c r="L41" s="6">
        <f>IF(SUM($C$43:K$43)+SUM(L$33:L40)&gt;=1,0,IF(L19=MAX($C$11:$L$20),1,0))</f>
        <v>0</v>
      </c>
      <c r="M41" s="11">
        <f t="shared" si="2"/>
        <v>0</v>
      </c>
    </row>
    <row r="42" spans="2:13">
      <c r="C42" s="7">
        <f>IF(SUM($C$33:C41)&gt;=1,0,IF(C20=MAX($C$11:$L$20),1,0))</f>
        <v>0</v>
      </c>
      <c r="D42" s="8">
        <f>IF(SUM($C$43:C$43)+SUM(D$33:D41)&gt;=1,0,IF(D20=MAX($C$11:$L$20),1,0))</f>
        <v>0</v>
      </c>
      <c r="E42" s="8">
        <f>IF(SUM($C$43:D$43)+SUM(E$33:E41)&gt;=1,0,IF(E20=MAX($C$11:$L$20),1,0))</f>
        <v>0</v>
      </c>
      <c r="F42" s="8">
        <f>IF(SUM($C$43:E$43)+SUM(F$33:F41)&gt;=1,0,IF(F20=MAX($C$11:$L$20),1,0))</f>
        <v>0</v>
      </c>
      <c r="G42" s="8">
        <f>IF(SUM($C$43:F$43)+SUM(G$33:G41)&gt;=1,0,IF(G20=MAX($C$11:$L$20),1,0))</f>
        <v>0</v>
      </c>
      <c r="H42" s="8">
        <f>IF(SUM($C$43:G$43)+SUM(H$33:H41)&gt;=1,0,IF(H20=MAX($C$11:$L$20),1,0))</f>
        <v>0</v>
      </c>
      <c r="I42" s="8">
        <f>IF(SUM($C$43:H$43)+SUM(I$33:I41)&gt;=1,0,IF(I20=MAX($C$11:$L$20),1,0))</f>
        <v>0</v>
      </c>
      <c r="J42" s="8">
        <f>IF(SUM($C$43:I$43)+SUM(J$33:J41)&gt;=1,0,IF(J20=MAX($C$11:$L$20),1,0))</f>
        <v>0</v>
      </c>
      <c r="K42" s="8">
        <f>IF(SUM($C$43:J$43)+SUM(K$33:K41)&gt;=1,0,IF(K20=MAX($C$11:$L$20),1,0))</f>
        <v>0</v>
      </c>
      <c r="L42" s="9">
        <f>IF(SUM($C$43:K$43)+SUM(L$33:L41)&gt;=1,0,IF(L20=MAX($C$11:$L$20),1,0))</f>
        <v>0</v>
      </c>
      <c r="M42" s="11">
        <f t="shared" si="2"/>
        <v>0</v>
      </c>
    </row>
    <row r="43" spans="2:13">
      <c r="B43" s="25" t="s">
        <v>14</v>
      </c>
      <c r="C43" s="26">
        <f>SUM(C33:C42)</f>
        <v>0</v>
      </c>
      <c r="D43" s="26">
        <f t="shared" ref="D43:L43" si="3">SUM(D33:D42)</f>
        <v>0</v>
      </c>
      <c r="E43" s="26">
        <f t="shared" si="3"/>
        <v>0</v>
      </c>
      <c r="F43" s="26">
        <f t="shared" si="3"/>
        <v>1</v>
      </c>
      <c r="G43" s="26">
        <f t="shared" si="3"/>
        <v>0</v>
      </c>
      <c r="H43" s="26">
        <f t="shared" si="3"/>
        <v>0</v>
      </c>
      <c r="I43" s="26">
        <f t="shared" si="3"/>
        <v>0</v>
      </c>
      <c r="J43" s="26">
        <f t="shared" si="3"/>
        <v>0</v>
      </c>
      <c r="K43" s="26">
        <f t="shared" si="3"/>
        <v>0</v>
      </c>
      <c r="L43" s="26">
        <f t="shared" si="3"/>
        <v>0</v>
      </c>
    </row>
  </sheetData>
  <mergeCells count="3">
    <mergeCell ref="C32:L32"/>
    <mergeCell ref="B1:C1"/>
    <mergeCell ref="C9:I9"/>
  </mergeCells>
  <conditionalFormatting sqref="C11:L20">
    <cfRule type="top10" dxfId="14" priority="1" rank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9"/>
  <sheetViews>
    <sheetView workbookViewId="0"/>
  </sheetViews>
  <sheetFormatPr defaultRowHeight="15"/>
  <cols>
    <col min="1" max="1" width="2.7109375" customWidth="1"/>
    <col min="7" max="7" width="2.85546875" customWidth="1"/>
    <col min="12" max="13" width="28" bestFit="1" customWidth="1"/>
  </cols>
  <sheetData>
    <row r="1" spans="2:13">
      <c r="B1" s="53" t="s">
        <v>16</v>
      </c>
      <c r="C1" s="53"/>
    </row>
    <row r="2" spans="2:13">
      <c r="B2" s="13" t="s">
        <v>3</v>
      </c>
      <c r="C2" s="51">
        <f>'total surplus maximizing'!C2</f>
        <v>11</v>
      </c>
    </row>
    <row r="3" spans="2:13">
      <c r="B3" s="13" t="s">
        <v>4</v>
      </c>
      <c r="C3" s="51">
        <f>'total surplus maximizing'!C3</f>
        <v>10</v>
      </c>
    </row>
    <row r="5" spans="2:13">
      <c r="B5" t="s">
        <v>5</v>
      </c>
    </row>
    <row r="6" spans="2:13">
      <c r="B6" t="s">
        <v>6</v>
      </c>
    </row>
    <row r="8" spans="2:13">
      <c r="B8" s="27" t="s">
        <v>10</v>
      </c>
      <c r="C8" s="28">
        <f>SUMPRODUCT(B11:B29,L11:L29)</f>
        <v>5.5</v>
      </c>
      <c r="E8" s="27" t="s">
        <v>12</v>
      </c>
      <c r="F8" s="28">
        <f>SUMPRODUCT(M11:M29,E11:E29)</f>
        <v>2.25</v>
      </c>
    </row>
    <row r="9" spans="2:13"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13">
      <c r="B10" s="12" t="s">
        <v>0</v>
      </c>
      <c r="C10" s="10" t="s">
        <v>7</v>
      </c>
      <c r="D10" s="12"/>
      <c r="E10" s="12" t="s">
        <v>1</v>
      </c>
      <c r="F10" s="10" t="s">
        <v>8</v>
      </c>
      <c r="G10" s="12"/>
      <c r="H10" s="12"/>
      <c r="I10" s="12"/>
      <c r="J10" s="12"/>
      <c r="K10" s="12"/>
      <c r="L10" s="12" t="s">
        <v>9</v>
      </c>
      <c r="M10" s="12" t="s">
        <v>11</v>
      </c>
    </row>
    <row r="11" spans="2:13">
      <c r="B11" s="18">
        <v>0</v>
      </c>
      <c r="C11" s="14">
        <f>$C$2*$B11-IF(B11&gt;0,$B11^2+8,0)</f>
        <v>0</v>
      </c>
      <c r="D11" s="5"/>
      <c r="E11" s="21">
        <v>0</v>
      </c>
      <c r="F11" s="14">
        <f>$C$3*$E11-IF(E11&gt;0,$E11^2+$E11*$C$8+4,0)</f>
        <v>0</v>
      </c>
      <c r="G11" s="5"/>
      <c r="H11" s="5"/>
      <c r="I11" s="5"/>
      <c r="J11" s="5"/>
      <c r="K11" s="5"/>
      <c r="L11" s="5">
        <f>IF(C11=MAX($C$11:$C$29),1,0)</f>
        <v>0</v>
      </c>
      <c r="M11" s="5">
        <f>IF(F11=MAX($F$11:$F$29),1,0)</f>
        <v>0</v>
      </c>
    </row>
    <row r="12" spans="2:13">
      <c r="B12" s="19">
        <v>0.5</v>
      </c>
      <c r="C12" s="15">
        <f t="shared" ref="C12:C29" si="0">$C$2*$B12-IF(B12&gt;0,$B12^2+8,0)</f>
        <v>-2.75</v>
      </c>
      <c r="D12" s="5"/>
      <c r="E12" s="22">
        <v>0.25</v>
      </c>
      <c r="F12" s="15">
        <f t="shared" ref="F12:F29" si="1">$C$3*$E12-IF(E12&gt;0,$E12^2+$E12*$C$8+4,0)</f>
        <v>-2.9375</v>
      </c>
      <c r="G12" s="5"/>
      <c r="H12" s="5"/>
      <c r="I12" s="5"/>
      <c r="J12" s="5"/>
      <c r="K12" s="5"/>
      <c r="L12" s="5">
        <f>IF(SUM($L$11:L11)&gt;=1,0,IF(C12=MAX($C$11:$C$29),1,0))</f>
        <v>0</v>
      </c>
      <c r="M12" s="5">
        <f>IF(SUM($M$11:M11)&gt;=1,0,IF(F12=MAX($F$11:$F$29),1,0))</f>
        <v>0</v>
      </c>
    </row>
    <row r="13" spans="2:13">
      <c r="B13" s="19">
        <v>1</v>
      </c>
      <c r="C13" s="15">
        <f t="shared" si="0"/>
        <v>2</v>
      </c>
      <c r="D13" s="5"/>
      <c r="E13" s="22">
        <v>0.5</v>
      </c>
      <c r="F13" s="15">
        <f t="shared" si="1"/>
        <v>-2</v>
      </c>
      <c r="G13" s="5"/>
      <c r="H13" s="5"/>
      <c r="I13" s="5"/>
      <c r="J13" s="5"/>
      <c r="K13" s="5"/>
      <c r="L13" s="5">
        <f>IF(SUM($L$11:L12)&gt;=1,0,IF(C13=MAX($C$11:$C$29),1,0))</f>
        <v>0</v>
      </c>
      <c r="M13" s="5">
        <f>IF(SUM($M$11:M12)&gt;=1,0,IF(F13=MAX($F$11:$F$29),1,0))</f>
        <v>0</v>
      </c>
    </row>
    <row r="14" spans="2:13">
      <c r="B14" s="19">
        <v>1.5</v>
      </c>
      <c r="C14" s="15">
        <f t="shared" si="0"/>
        <v>6.25</v>
      </c>
      <c r="D14" s="5"/>
      <c r="E14" s="22">
        <v>0.75</v>
      </c>
      <c r="F14" s="15">
        <f t="shared" si="1"/>
        <v>-1.1875</v>
      </c>
      <c r="G14" s="5"/>
      <c r="H14" s="5"/>
      <c r="I14" s="5"/>
      <c r="J14" s="5"/>
      <c r="K14" s="5"/>
      <c r="L14" s="5">
        <f>IF(SUM($L$11:L13)&gt;=1,0,IF(C14=MAX($C$11:$C$29),1,0))</f>
        <v>0</v>
      </c>
      <c r="M14" s="5">
        <f>IF(SUM($M$11:M13)&gt;=1,0,IF(F14=MAX($F$11:$F$29),1,0))</f>
        <v>0</v>
      </c>
    </row>
    <row r="15" spans="2:13">
      <c r="B15" s="19">
        <v>2</v>
      </c>
      <c r="C15" s="15">
        <f t="shared" si="0"/>
        <v>10</v>
      </c>
      <c r="D15" s="5"/>
      <c r="E15" s="22">
        <v>1</v>
      </c>
      <c r="F15" s="15">
        <f t="shared" si="1"/>
        <v>-0.5</v>
      </c>
      <c r="G15" s="5"/>
      <c r="H15" s="5"/>
      <c r="I15" s="5"/>
      <c r="J15" s="5"/>
      <c r="K15" s="5"/>
      <c r="L15" s="5">
        <f>IF(SUM($L$11:L14)&gt;=1,0,IF(C15=MAX($C$11:$C$29),1,0))</f>
        <v>0</v>
      </c>
      <c r="M15" s="5">
        <f>IF(SUM($M$11:M14)&gt;=1,0,IF(F15=MAX($F$11:$F$29),1,0))</f>
        <v>0</v>
      </c>
    </row>
    <row r="16" spans="2:13">
      <c r="B16" s="19">
        <v>2.5</v>
      </c>
      <c r="C16" s="15">
        <f t="shared" si="0"/>
        <v>13.25</v>
      </c>
      <c r="D16" s="5"/>
      <c r="E16" s="22">
        <v>1.25</v>
      </c>
      <c r="F16" s="15">
        <f t="shared" si="1"/>
        <v>6.25E-2</v>
      </c>
      <c r="G16" s="5"/>
      <c r="H16" s="5"/>
      <c r="I16" s="5"/>
      <c r="J16" s="5"/>
      <c r="K16" s="5"/>
      <c r="L16" s="5">
        <f>IF(SUM($L$11:L15)&gt;=1,0,IF(C16=MAX($C$11:$C$29),1,0))</f>
        <v>0</v>
      </c>
      <c r="M16" s="5">
        <f>IF(SUM($M$11:M15)&gt;=1,0,IF(F16=MAX($F$11:$F$29),1,0))</f>
        <v>0</v>
      </c>
    </row>
    <row r="17" spans="2:13">
      <c r="B17" s="19">
        <v>3</v>
      </c>
      <c r="C17" s="15">
        <f t="shared" si="0"/>
        <v>16</v>
      </c>
      <c r="D17" s="5"/>
      <c r="E17" s="22">
        <v>1.5</v>
      </c>
      <c r="F17" s="15">
        <f t="shared" si="1"/>
        <v>0.5</v>
      </c>
      <c r="G17" s="5"/>
      <c r="H17" s="5"/>
      <c r="I17" s="5"/>
      <c r="J17" s="5"/>
      <c r="K17" s="5"/>
      <c r="L17" s="5">
        <f>IF(SUM($L$11:L16)&gt;=1,0,IF(C17=MAX($C$11:$C$29),1,0))</f>
        <v>0</v>
      </c>
      <c r="M17" s="5">
        <f>IF(SUM($M$11:M16)&gt;=1,0,IF(F17=MAX($F$11:$F$29),1,0))</f>
        <v>0</v>
      </c>
    </row>
    <row r="18" spans="2:13">
      <c r="B18" s="19">
        <v>3.5</v>
      </c>
      <c r="C18" s="15">
        <f t="shared" si="0"/>
        <v>18.25</v>
      </c>
      <c r="D18" s="5"/>
      <c r="E18" s="22">
        <v>1.75</v>
      </c>
      <c r="F18" s="15">
        <f t="shared" si="1"/>
        <v>0.8125</v>
      </c>
      <c r="G18" s="5"/>
      <c r="H18" s="5"/>
      <c r="I18" s="5"/>
      <c r="J18" s="5"/>
      <c r="K18" s="5"/>
      <c r="L18" s="5">
        <f>IF(SUM($L$11:L17)&gt;=1,0,IF(C18=MAX($C$11:$C$29),1,0))</f>
        <v>0</v>
      </c>
      <c r="M18" s="5">
        <f>IF(SUM($M$11:M17)&gt;=1,0,IF(F18=MAX($F$11:$F$29),1,0))</f>
        <v>0</v>
      </c>
    </row>
    <row r="19" spans="2:13">
      <c r="B19" s="19">
        <v>4</v>
      </c>
      <c r="C19" s="15">
        <f t="shared" si="0"/>
        <v>20</v>
      </c>
      <c r="D19" s="5"/>
      <c r="E19" s="22">
        <v>2</v>
      </c>
      <c r="F19" s="15">
        <f t="shared" si="1"/>
        <v>1</v>
      </c>
      <c r="G19" s="5"/>
      <c r="H19" s="5"/>
      <c r="I19" s="5"/>
      <c r="J19" s="5"/>
      <c r="K19" s="5"/>
      <c r="L19" s="5">
        <f>IF(SUM($L$11:L18)&gt;=1,0,IF(C19=MAX($C$11:$C$29),1,0))</f>
        <v>0</v>
      </c>
      <c r="M19" s="5">
        <f>IF(SUM($M$11:M18)&gt;=1,0,IF(F19=MAX($F$11:$F$29),1,0))</f>
        <v>0</v>
      </c>
    </row>
    <row r="20" spans="2:13">
      <c r="B20" s="19">
        <v>4.5</v>
      </c>
      <c r="C20" s="15">
        <f t="shared" si="0"/>
        <v>21.25</v>
      </c>
      <c r="D20" s="5"/>
      <c r="E20" s="22">
        <v>2.25</v>
      </c>
      <c r="F20" s="15">
        <f t="shared" si="1"/>
        <v>1.0625</v>
      </c>
      <c r="G20" s="5"/>
      <c r="H20" s="5"/>
      <c r="I20" s="5"/>
      <c r="J20" s="5"/>
      <c r="K20" s="5"/>
      <c r="L20" s="5">
        <f>IF(SUM($L$11:L19)&gt;=1,0,IF(C20=MAX($C$11:$C$29),1,0))</f>
        <v>0</v>
      </c>
      <c r="M20" s="5">
        <f>IF(SUM($M$11:M19)&gt;=1,0,IF(F20=MAX($F$11:$F$29),1,0))</f>
        <v>1</v>
      </c>
    </row>
    <row r="21" spans="2:13">
      <c r="B21" s="19">
        <v>5</v>
      </c>
      <c r="C21" s="15">
        <f t="shared" si="0"/>
        <v>22</v>
      </c>
      <c r="E21" s="22">
        <v>2.5</v>
      </c>
      <c r="F21" s="15">
        <f t="shared" si="1"/>
        <v>1</v>
      </c>
      <c r="L21" s="5">
        <f>IF(SUM($L$11:L20)&gt;=1,0,IF(C21=MAX($C$11:$C$29),1,0))</f>
        <v>0</v>
      </c>
      <c r="M21" s="5">
        <f>IF(SUM($M$11:M20)&gt;=1,0,IF(F21=MAX($F$11:$F$29),1,0))</f>
        <v>0</v>
      </c>
    </row>
    <row r="22" spans="2:13">
      <c r="B22" s="19">
        <v>5.5</v>
      </c>
      <c r="C22" s="15">
        <f t="shared" si="0"/>
        <v>22.25</v>
      </c>
      <c r="E22" s="22">
        <v>2.75</v>
      </c>
      <c r="F22" s="15">
        <f t="shared" si="1"/>
        <v>0.8125</v>
      </c>
      <c r="L22" s="5">
        <f>IF(SUM($L$11:L21)&gt;=1,0,IF(C22=MAX($C$11:$C$29),1,0))</f>
        <v>1</v>
      </c>
      <c r="M22" s="5">
        <f>IF(SUM($M$11:M21)&gt;=1,0,IF(F22=MAX($F$11:$F$29),1,0))</f>
        <v>0</v>
      </c>
    </row>
    <row r="23" spans="2:13">
      <c r="B23" s="19">
        <v>6</v>
      </c>
      <c r="C23" s="15">
        <f t="shared" si="0"/>
        <v>22</v>
      </c>
      <c r="E23" s="22">
        <v>3</v>
      </c>
      <c r="F23" s="15">
        <f t="shared" si="1"/>
        <v>0.5</v>
      </c>
      <c r="L23" s="5">
        <f>IF(SUM($L$11:L22)&gt;=1,0,IF(C23=MAX($C$11:$C$29),1,0))</f>
        <v>0</v>
      </c>
      <c r="M23" s="5">
        <f>IF(SUM($M$11:M22)&gt;=1,0,IF(F23=MAX($F$11:$F$29),1,0))</f>
        <v>0</v>
      </c>
    </row>
    <row r="24" spans="2:13">
      <c r="B24" s="19">
        <v>6.5</v>
      </c>
      <c r="C24" s="15">
        <f t="shared" si="0"/>
        <v>21.25</v>
      </c>
      <c r="E24" s="22">
        <v>3.25</v>
      </c>
      <c r="F24" s="15">
        <f t="shared" si="1"/>
        <v>6.25E-2</v>
      </c>
      <c r="L24" s="5">
        <f>IF(SUM($L$11:L23)&gt;=1,0,IF(C24=MAX($C$11:$C$29),1,0))</f>
        <v>0</v>
      </c>
      <c r="M24" s="5">
        <f>IF(SUM($M$11:M23)&gt;=1,0,IF(F24=MAX($F$11:$F$29),1,0))</f>
        <v>0</v>
      </c>
    </row>
    <row r="25" spans="2:13">
      <c r="B25" s="19">
        <v>7</v>
      </c>
      <c r="C25" s="15">
        <f t="shared" si="0"/>
        <v>20</v>
      </c>
      <c r="E25" s="22">
        <v>3.5</v>
      </c>
      <c r="F25" s="15">
        <f t="shared" si="1"/>
        <v>-0.5</v>
      </c>
      <c r="L25" s="5">
        <f>IF(SUM($L$11:L24)&gt;=1,0,IF(C25=MAX($C$11:$C$29),1,0))</f>
        <v>0</v>
      </c>
      <c r="M25" s="5">
        <f>IF(SUM($M$11:M24)&gt;=1,0,IF(F25=MAX($F$11:$F$29),1,0))</f>
        <v>0</v>
      </c>
    </row>
    <row r="26" spans="2:13">
      <c r="B26" s="19">
        <v>7.5</v>
      </c>
      <c r="C26" s="15">
        <f t="shared" si="0"/>
        <v>18.25</v>
      </c>
      <c r="E26" s="22">
        <v>3.75</v>
      </c>
      <c r="F26" s="15">
        <f t="shared" si="1"/>
        <v>-1.1875</v>
      </c>
      <c r="L26" s="5">
        <f>IF(SUM($L$11:L25)&gt;=1,0,IF(C26=MAX($C$11:$C$29),1,0))</f>
        <v>0</v>
      </c>
      <c r="M26" s="5">
        <f>IF(SUM($M$11:M25)&gt;=1,0,IF(F26=MAX($F$11:$F$29),1,0))</f>
        <v>0</v>
      </c>
    </row>
    <row r="27" spans="2:13">
      <c r="B27" s="19">
        <v>8</v>
      </c>
      <c r="C27" s="15">
        <f t="shared" si="0"/>
        <v>16</v>
      </c>
      <c r="E27" s="22">
        <v>4</v>
      </c>
      <c r="F27" s="15">
        <f t="shared" si="1"/>
        <v>-2</v>
      </c>
      <c r="L27" s="5">
        <f>IF(SUM($L$11:L26)&gt;=1,0,IF(C27=MAX($C$11:$C$29),1,0))</f>
        <v>0</v>
      </c>
      <c r="M27" s="5">
        <f>IF(SUM($M$11:M26)&gt;=1,0,IF(F27=MAX($F$11:$F$29),1,0))</f>
        <v>0</v>
      </c>
    </row>
    <row r="28" spans="2:13">
      <c r="B28" s="19">
        <v>8.5</v>
      </c>
      <c r="C28" s="15">
        <f t="shared" si="0"/>
        <v>13.25</v>
      </c>
      <c r="E28" s="22">
        <v>4.25</v>
      </c>
      <c r="F28" s="15">
        <f t="shared" si="1"/>
        <v>-2.9375</v>
      </c>
      <c r="L28" s="5">
        <f>IF(SUM($L$11:L27)&gt;=1,0,IF(C28=MAX($C$11:$C$29),1,0))</f>
        <v>0</v>
      </c>
      <c r="M28" s="5">
        <f>IF(SUM($M$11:M27)&gt;=1,0,IF(F28=MAX($F$11:$F$29),1,0))</f>
        <v>0</v>
      </c>
    </row>
    <row r="29" spans="2:13">
      <c r="B29" s="20">
        <v>9</v>
      </c>
      <c r="C29" s="16">
        <f t="shared" si="0"/>
        <v>10</v>
      </c>
      <c r="E29" s="23">
        <v>4.5</v>
      </c>
      <c r="F29" s="16">
        <f t="shared" si="1"/>
        <v>-4</v>
      </c>
      <c r="L29" s="5">
        <f>IF(SUM($L$11:L28)&gt;=1,0,IF(C29=MAX($C$11:$C$29),1,0))</f>
        <v>0</v>
      </c>
      <c r="M29" s="5">
        <f>IF(SUM($M$11:M28)&gt;=1,0,IF(F29=MAX($F$11:$F$29),1,0))</f>
        <v>0</v>
      </c>
    </row>
  </sheetData>
  <mergeCells count="1">
    <mergeCell ref="B1:C1"/>
  </mergeCells>
  <conditionalFormatting sqref="C11:C29">
    <cfRule type="top10" dxfId="13" priority="4" rank="1"/>
  </conditionalFormatting>
  <conditionalFormatting sqref="F11:F29">
    <cfRule type="top10" dxfId="12" priority="3" rank="1"/>
  </conditionalFormatting>
  <conditionalFormatting sqref="B11:B29">
    <cfRule type="cellIs" dxfId="11" priority="2" operator="equal">
      <formula>$C$8</formula>
    </cfRule>
  </conditionalFormatting>
  <conditionalFormatting sqref="E11:E29">
    <cfRule type="cellIs" dxfId="10" priority="1" operator="equal">
      <formula>$F$8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U32"/>
  <sheetViews>
    <sheetView workbookViewId="0"/>
  </sheetViews>
  <sheetFormatPr defaultRowHeight="15"/>
  <cols>
    <col min="1" max="1" width="3.140625" customWidth="1"/>
    <col min="3" max="3" width="10.7109375" bestFit="1" customWidth="1"/>
    <col min="4" max="4" width="14.7109375" customWidth="1"/>
    <col min="5" max="5" width="17.7109375" bestFit="1" customWidth="1"/>
    <col min="10" max="10" width="2.5703125" customWidth="1"/>
    <col min="15" max="16" width="28" bestFit="1" customWidth="1"/>
    <col min="19" max="19" width="10.85546875" bestFit="1" customWidth="1"/>
    <col min="21" max="21" width="31.5703125" bestFit="1" customWidth="1"/>
  </cols>
  <sheetData>
    <row r="1" spans="2:21">
      <c r="B1" s="53" t="s">
        <v>16</v>
      </c>
      <c r="C1" s="53"/>
      <c r="D1" s="29"/>
      <c r="E1" s="29"/>
      <c r="F1" s="29"/>
    </row>
    <row r="2" spans="2:21">
      <c r="B2" s="13" t="s">
        <v>3</v>
      </c>
      <c r="C2" s="58">
        <f>'total surplus maximizing'!C2</f>
        <v>11</v>
      </c>
      <c r="D2" s="11"/>
      <c r="E2" s="11"/>
      <c r="F2" s="11"/>
    </row>
    <row r="3" spans="2:21">
      <c r="B3" s="13" t="s">
        <v>4</v>
      </c>
      <c r="C3" s="58">
        <f>'total surplus maximizing'!C3</f>
        <v>10</v>
      </c>
      <c r="D3" s="11"/>
      <c r="E3" s="11"/>
      <c r="F3" s="11"/>
    </row>
    <row r="5" spans="2:21">
      <c r="B5" t="s">
        <v>21</v>
      </c>
    </row>
    <row r="6" spans="2:21">
      <c r="B6" t="s">
        <v>22</v>
      </c>
    </row>
    <row r="8" spans="2:21">
      <c r="B8" s="55" t="s">
        <v>17</v>
      </c>
      <c r="C8" s="56"/>
      <c r="D8" s="56"/>
      <c r="E8" s="33">
        <f>MAX(S14:S32)</f>
        <v>21</v>
      </c>
    </row>
    <row r="9" spans="2:21">
      <c r="B9" s="55" t="s">
        <v>30</v>
      </c>
      <c r="C9" s="56"/>
      <c r="D9" s="56"/>
      <c r="E9" s="33">
        <f>SUMPRODUCT(E14:E32,O14:O32)</f>
        <v>16</v>
      </c>
    </row>
    <row r="11" spans="2:21">
      <c r="B11" s="27" t="s">
        <v>10</v>
      </c>
      <c r="C11" s="28">
        <f>SUMPRODUCT(B14:B32,O14:O32)</f>
        <v>4</v>
      </c>
      <c r="D11" s="30"/>
      <c r="E11" s="30"/>
      <c r="F11" s="30"/>
      <c r="H11" s="27" t="s">
        <v>12</v>
      </c>
      <c r="I11" s="28">
        <f>SUMPRODUCT(P14:P32,H14:H32)</f>
        <v>3</v>
      </c>
      <c r="R11" t="s">
        <v>20</v>
      </c>
      <c r="S11">
        <f>SUMPRODUCT(U14:U32,R14:R32)</f>
        <v>5</v>
      </c>
    </row>
    <row r="12" spans="2:21"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</row>
    <row r="13" spans="2:21">
      <c r="B13" s="12" t="s">
        <v>0</v>
      </c>
      <c r="C13" s="10" t="s">
        <v>23</v>
      </c>
      <c r="D13" s="10" t="s">
        <v>24</v>
      </c>
      <c r="E13" s="10" t="s">
        <v>25</v>
      </c>
      <c r="F13" s="10" t="s">
        <v>7</v>
      </c>
      <c r="G13" s="12"/>
      <c r="H13" s="12" t="s">
        <v>1</v>
      </c>
      <c r="I13" s="10" t="s">
        <v>8</v>
      </c>
      <c r="J13" s="12"/>
      <c r="K13" s="12"/>
      <c r="L13" s="12"/>
      <c r="M13" s="12"/>
      <c r="N13" s="12"/>
      <c r="O13" s="12" t="s">
        <v>9</v>
      </c>
      <c r="P13" s="12" t="s">
        <v>11</v>
      </c>
      <c r="R13" s="12" t="s">
        <v>1</v>
      </c>
      <c r="S13" s="10" t="s">
        <v>18</v>
      </c>
      <c r="U13" s="10" t="s">
        <v>19</v>
      </c>
    </row>
    <row r="14" spans="2:21">
      <c r="B14" s="18">
        <v>0</v>
      </c>
      <c r="C14" s="31">
        <f>($C$3-B14)/2</f>
        <v>5</v>
      </c>
      <c r="D14" s="31">
        <f>MAX(0,$C$3*C14-(C14^2 + C14*B14 + 4))</f>
        <v>21</v>
      </c>
      <c r="E14" s="31">
        <f>$E$8-D14</f>
        <v>0</v>
      </c>
      <c r="F14" s="14">
        <f>$C$2*$B14-IF(B14&gt;0,$B14^2+8,0) - E14</f>
        <v>0</v>
      </c>
      <c r="G14" s="5"/>
      <c r="H14" s="21">
        <v>0</v>
      </c>
      <c r="I14" s="14">
        <f>$C$3*$H14-IF(H14&gt;0,$H14^2+$H14*$C$11+4,0)+$E$9</f>
        <v>16</v>
      </c>
      <c r="J14" s="5"/>
      <c r="K14" s="5"/>
      <c r="L14" s="5"/>
      <c r="M14" s="5"/>
      <c r="N14" s="5"/>
      <c r="O14" s="5">
        <f>IF(F14=MAX($F$14:$F$32),1,0)</f>
        <v>0</v>
      </c>
      <c r="P14" s="5">
        <f>IF(I14=MAX($I$14:$I$32),1,0)</f>
        <v>0</v>
      </c>
      <c r="R14" s="21">
        <f>H14</f>
        <v>0</v>
      </c>
      <c r="S14" s="14">
        <f>$C$3*$H14-($H14^2+$H14*0+4)</f>
        <v>-4</v>
      </c>
      <c r="U14">
        <f>IF(S14=MAX($S$14:$S$32),1,0)</f>
        <v>0</v>
      </c>
    </row>
    <row r="15" spans="2:21">
      <c r="B15" s="19">
        <v>0.5</v>
      </c>
      <c r="C15" s="17">
        <f t="shared" ref="C15:C32" si="0">($C$3-B15)/2</f>
        <v>4.75</v>
      </c>
      <c r="D15" s="17">
        <f t="shared" ref="D15:D32" si="1">MAX(0,$C$3*C15-(C15^2 + C15*B15 + 4))</f>
        <v>18.5625</v>
      </c>
      <c r="E15" s="17">
        <f t="shared" ref="E15:E32" si="2">$E$8-D15</f>
        <v>2.4375</v>
      </c>
      <c r="F15" s="15">
        <f t="shared" ref="F15:F32" si="3">$C$2*$B15-IF(B15&gt;0,$B15^2+8,0) - E15</f>
        <v>-5.1875</v>
      </c>
      <c r="G15" s="5"/>
      <c r="H15" s="22">
        <v>0.5</v>
      </c>
      <c r="I15" s="15">
        <f t="shared" ref="I15:I32" si="4">$C$3*$H15-IF(H15&gt;0,$H15^2+$H15*$C$11+4,0)+$E$9</f>
        <v>14.75</v>
      </c>
      <c r="J15" s="5"/>
      <c r="K15" s="5"/>
      <c r="L15" s="5"/>
      <c r="M15" s="5"/>
      <c r="N15" s="5"/>
      <c r="O15" s="5">
        <f>IF(SUM($O$14:O14)&gt;=1,0,IF(F15=MAX($F$14:$F$32),1,0))</f>
        <v>0</v>
      </c>
      <c r="P15" s="5">
        <f>IF(SUM($P$14:P14)&gt;=1,0,IF(I15=MAX($I$14:$I$32),1,0))</f>
        <v>0</v>
      </c>
      <c r="R15" s="22">
        <f t="shared" ref="R15:R32" si="5">H15</f>
        <v>0.5</v>
      </c>
      <c r="S15" s="15">
        <f t="shared" ref="S15:S32" si="6">$C$3*$H15-($H15^2+$H15*0+4)</f>
        <v>0.75</v>
      </c>
      <c r="U15">
        <f t="shared" ref="U15:U32" si="7">IF(S15=MAX($S$14:$S$32),1,0)</f>
        <v>0</v>
      </c>
    </row>
    <row r="16" spans="2:21">
      <c r="B16" s="19">
        <v>1</v>
      </c>
      <c r="C16" s="17">
        <f t="shared" si="0"/>
        <v>4.5</v>
      </c>
      <c r="D16" s="17">
        <f t="shared" si="1"/>
        <v>16.25</v>
      </c>
      <c r="E16" s="17">
        <f t="shared" si="2"/>
        <v>4.75</v>
      </c>
      <c r="F16" s="15">
        <f t="shared" si="3"/>
        <v>-2.75</v>
      </c>
      <c r="G16" s="5"/>
      <c r="H16" s="22">
        <v>1</v>
      </c>
      <c r="I16" s="15">
        <f t="shared" si="4"/>
        <v>17</v>
      </c>
      <c r="J16" s="5"/>
      <c r="K16" s="5"/>
      <c r="L16" s="5"/>
      <c r="M16" s="5"/>
      <c r="N16" s="5"/>
      <c r="O16" s="5">
        <f>IF(SUM($O$14:O15)&gt;=1,0,IF(F16=MAX($F$14:$F$32),1,0))</f>
        <v>0</v>
      </c>
      <c r="P16" s="5">
        <f>IF(SUM($P$14:P15)&gt;=1,0,IF(I16=MAX($I$14:$I$32),1,0))</f>
        <v>0</v>
      </c>
      <c r="R16" s="22">
        <f t="shared" si="5"/>
        <v>1</v>
      </c>
      <c r="S16" s="15">
        <f t="shared" si="6"/>
        <v>5</v>
      </c>
      <c r="U16">
        <f t="shared" si="7"/>
        <v>0</v>
      </c>
    </row>
    <row r="17" spans="2:21">
      <c r="B17" s="19">
        <v>1.5</v>
      </c>
      <c r="C17" s="17">
        <f t="shared" si="0"/>
        <v>4.25</v>
      </c>
      <c r="D17" s="17">
        <f t="shared" si="1"/>
        <v>14.0625</v>
      </c>
      <c r="E17" s="17">
        <f t="shared" si="2"/>
        <v>6.9375</v>
      </c>
      <c r="F17" s="15">
        <f t="shared" si="3"/>
        <v>-0.6875</v>
      </c>
      <c r="G17" s="5"/>
      <c r="H17" s="22">
        <v>1.5</v>
      </c>
      <c r="I17" s="15">
        <f t="shared" si="4"/>
        <v>18.75</v>
      </c>
      <c r="J17" s="5"/>
      <c r="K17" s="5"/>
      <c r="L17" s="5"/>
      <c r="M17" s="5"/>
      <c r="N17" s="5"/>
      <c r="O17" s="5">
        <f>IF(SUM($O$14:O16)&gt;=1,0,IF(F17=MAX($F$14:$F$32),1,0))</f>
        <v>0</v>
      </c>
      <c r="P17" s="5">
        <f>IF(SUM($P$14:P16)&gt;=1,0,IF(I17=MAX($I$14:$I$32),1,0))</f>
        <v>0</v>
      </c>
      <c r="R17" s="22">
        <f t="shared" si="5"/>
        <v>1.5</v>
      </c>
      <c r="S17" s="15">
        <f t="shared" si="6"/>
        <v>8.75</v>
      </c>
      <c r="U17">
        <f t="shared" si="7"/>
        <v>0</v>
      </c>
    </row>
    <row r="18" spans="2:21">
      <c r="B18" s="19">
        <v>2</v>
      </c>
      <c r="C18" s="17">
        <f t="shared" si="0"/>
        <v>4</v>
      </c>
      <c r="D18" s="17">
        <f t="shared" si="1"/>
        <v>12</v>
      </c>
      <c r="E18" s="17">
        <f t="shared" si="2"/>
        <v>9</v>
      </c>
      <c r="F18" s="15">
        <f t="shared" si="3"/>
        <v>1</v>
      </c>
      <c r="G18" s="5"/>
      <c r="H18" s="22">
        <v>2</v>
      </c>
      <c r="I18" s="15">
        <f t="shared" si="4"/>
        <v>20</v>
      </c>
      <c r="J18" s="5"/>
      <c r="K18" s="5"/>
      <c r="L18" s="5"/>
      <c r="M18" s="5"/>
      <c r="N18" s="5"/>
      <c r="O18" s="5">
        <f>IF(SUM($O$14:O17)&gt;=1,0,IF(F18=MAX($F$14:$F$32),1,0))</f>
        <v>0</v>
      </c>
      <c r="P18" s="5">
        <f>IF(SUM($P$14:P17)&gt;=1,0,IF(I18=MAX($I$14:$I$32),1,0))</f>
        <v>0</v>
      </c>
      <c r="R18" s="22">
        <f t="shared" si="5"/>
        <v>2</v>
      </c>
      <c r="S18" s="15">
        <f t="shared" si="6"/>
        <v>12</v>
      </c>
      <c r="U18">
        <f t="shared" si="7"/>
        <v>0</v>
      </c>
    </row>
    <row r="19" spans="2:21">
      <c r="B19" s="19">
        <v>2.5</v>
      </c>
      <c r="C19" s="17">
        <f t="shared" si="0"/>
        <v>3.75</v>
      </c>
      <c r="D19" s="17">
        <f t="shared" si="1"/>
        <v>10.0625</v>
      </c>
      <c r="E19" s="17">
        <f t="shared" si="2"/>
        <v>10.9375</v>
      </c>
      <c r="F19" s="15">
        <f t="shared" si="3"/>
        <v>2.3125</v>
      </c>
      <c r="G19" s="5"/>
      <c r="H19" s="22">
        <v>2.5</v>
      </c>
      <c r="I19" s="15">
        <f t="shared" si="4"/>
        <v>20.75</v>
      </c>
      <c r="J19" s="5"/>
      <c r="K19" s="5"/>
      <c r="L19" s="5"/>
      <c r="M19" s="5"/>
      <c r="N19" s="5"/>
      <c r="O19" s="5">
        <f>IF(SUM($O$14:O18)&gt;=1,0,IF(F19=MAX($F$14:$F$32),1,0))</f>
        <v>0</v>
      </c>
      <c r="P19" s="5">
        <f>IF(SUM($P$14:P18)&gt;=1,0,IF(I19=MAX($I$14:$I$32),1,0))</f>
        <v>0</v>
      </c>
      <c r="R19" s="22">
        <f t="shared" si="5"/>
        <v>2.5</v>
      </c>
      <c r="S19" s="15">
        <f t="shared" si="6"/>
        <v>14.75</v>
      </c>
      <c r="U19">
        <f t="shared" si="7"/>
        <v>0</v>
      </c>
    </row>
    <row r="20" spans="2:21">
      <c r="B20" s="19">
        <v>3</v>
      </c>
      <c r="C20" s="17">
        <f t="shared" si="0"/>
        <v>3.5</v>
      </c>
      <c r="D20" s="17">
        <f t="shared" si="1"/>
        <v>8.25</v>
      </c>
      <c r="E20" s="17">
        <f t="shared" si="2"/>
        <v>12.75</v>
      </c>
      <c r="F20" s="15">
        <f t="shared" si="3"/>
        <v>3.25</v>
      </c>
      <c r="G20" s="5"/>
      <c r="H20" s="22">
        <v>3</v>
      </c>
      <c r="I20" s="15">
        <f t="shared" si="4"/>
        <v>21</v>
      </c>
      <c r="J20" s="5"/>
      <c r="K20" s="5"/>
      <c r="L20" s="5"/>
      <c r="M20" s="5"/>
      <c r="N20" s="5"/>
      <c r="O20" s="5">
        <f>IF(SUM($O$14:O19)&gt;=1,0,IF(F20=MAX($F$14:$F$32),1,0))</f>
        <v>0</v>
      </c>
      <c r="P20" s="5">
        <f>IF(SUM($P$14:P19)&gt;=1,0,IF(I20=MAX($I$14:$I$32),1,0))</f>
        <v>1</v>
      </c>
      <c r="R20" s="22">
        <f t="shared" si="5"/>
        <v>3</v>
      </c>
      <c r="S20" s="15">
        <f t="shared" si="6"/>
        <v>17</v>
      </c>
      <c r="U20">
        <f t="shared" si="7"/>
        <v>0</v>
      </c>
    </row>
    <row r="21" spans="2:21">
      <c r="B21" s="19">
        <v>3.5</v>
      </c>
      <c r="C21" s="17">
        <f t="shared" si="0"/>
        <v>3.25</v>
      </c>
      <c r="D21" s="17">
        <f t="shared" si="1"/>
        <v>6.5625</v>
      </c>
      <c r="E21" s="17">
        <f t="shared" si="2"/>
        <v>14.4375</v>
      </c>
      <c r="F21" s="15">
        <f t="shared" si="3"/>
        <v>3.8125</v>
      </c>
      <c r="G21" s="5"/>
      <c r="H21" s="22">
        <v>3.5</v>
      </c>
      <c r="I21" s="15">
        <f t="shared" si="4"/>
        <v>20.75</v>
      </c>
      <c r="J21" s="5"/>
      <c r="K21" s="5"/>
      <c r="L21" s="5"/>
      <c r="M21" s="5"/>
      <c r="N21" s="5"/>
      <c r="O21" s="5">
        <f>IF(SUM($O$14:O20)&gt;=1,0,IF(F21=MAX($F$14:$F$32),1,0))</f>
        <v>0</v>
      </c>
      <c r="P21" s="5">
        <f>IF(SUM($P$14:P20)&gt;=1,0,IF(I21=MAX($I$14:$I$32),1,0))</f>
        <v>0</v>
      </c>
      <c r="R21" s="22">
        <f t="shared" si="5"/>
        <v>3.5</v>
      </c>
      <c r="S21" s="15">
        <f t="shared" si="6"/>
        <v>18.75</v>
      </c>
      <c r="U21">
        <f t="shared" si="7"/>
        <v>0</v>
      </c>
    </row>
    <row r="22" spans="2:21">
      <c r="B22" s="19">
        <v>4</v>
      </c>
      <c r="C22" s="17">
        <f t="shared" si="0"/>
        <v>3</v>
      </c>
      <c r="D22" s="17">
        <f t="shared" si="1"/>
        <v>5</v>
      </c>
      <c r="E22" s="17">
        <f t="shared" si="2"/>
        <v>16</v>
      </c>
      <c r="F22" s="15">
        <f t="shared" si="3"/>
        <v>4</v>
      </c>
      <c r="G22" s="5"/>
      <c r="H22" s="22">
        <v>4</v>
      </c>
      <c r="I22" s="15">
        <f t="shared" si="4"/>
        <v>20</v>
      </c>
      <c r="J22" s="5"/>
      <c r="K22" s="5"/>
      <c r="L22" s="5"/>
      <c r="M22" s="5"/>
      <c r="N22" s="5"/>
      <c r="O22" s="5">
        <f>IF(SUM($O$14:O21)&gt;=1,0,IF(F22=MAX($F$14:$F$32),1,0))</f>
        <v>1</v>
      </c>
      <c r="P22" s="5">
        <f>IF(SUM($P$14:P21)&gt;=1,0,IF(I22=MAX($I$14:$I$32),1,0))</f>
        <v>0</v>
      </c>
      <c r="R22" s="22">
        <f t="shared" si="5"/>
        <v>4</v>
      </c>
      <c r="S22" s="15">
        <f t="shared" si="6"/>
        <v>20</v>
      </c>
      <c r="U22">
        <f t="shared" si="7"/>
        <v>0</v>
      </c>
    </row>
    <row r="23" spans="2:21">
      <c r="B23" s="19">
        <v>4.5</v>
      </c>
      <c r="C23" s="17">
        <f t="shared" si="0"/>
        <v>2.75</v>
      </c>
      <c r="D23" s="17">
        <f t="shared" si="1"/>
        <v>3.5625</v>
      </c>
      <c r="E23" s="17">
        <f t="shared" si="2"/>
        <v>17.4375</v>
      </c>
      <c r="F23" s="15">
        <f t="shared" si="3"/>
        <v>3.8125</v>
      </c>
      <c r="G23" s="5"/>
      <c r="H23" s="22">
        <v>4.5</v>
      </c>
      <c r="I23" s="15">
        <f t="shared" si="4"/>
        <v>18.75</v>
      </c>
      <c r="J23" s="5"/>
      <c r="K23" s="5"/>
      <c r="L23" s="5"/>
      <c r="M23" s="5"/>
      <c r="N23" s="5"/>
      <c r="O23" s="5">
        <f>IF(SUM($O$14:O22)&gt;=1,0,IF(F23=MAX($F$14:$F$32),1,0))</f>
        <v>0</v>
      </c>
      <c r="P23" s="5">
        <f>IF(SUM($P$14:P22)&gt;=1,0,IF(I23=MAX($I$14:$I$32),1,0))</f>
        <v>0</v>
      </c>
      <c r="R23" s="22">
        <f t="shared" si="5"/>
        <v>4.5</v>
      </c>
      <c r="S23" s="15">
        <f t="shared" si="6"/>
        <v>20.75</v>
      </c>
      <c r="U23">
        <f t="shared" si="7"/>
        <v>0</v>
      </c>
    </row>
    <row r="24" spans="2:21">
      <c r="B24" s="19">
        <v>5</v>
      </c>
      <c r="C24" s="17">
        <f t="shared" si="0"/>
        <v>2.5</v>
      </c>
      <c r="D24" s="17">
        <f t="shared" si="1"/>
        <v>2.25</v>
      </c>
      <c r="E24" s="17">
        <f t="shared" si="2"/>
        <v>18.75</v>
      </c>
      <c r="F24" s="15">
        <f t="shared" si="3"/>
        <v>3.25</v>
      </c>
      <c r="H24" s="22">
        <v>5</v>
      </c>
      <c r="I24" s="15">
        <f t="shared" si="4"/>
        <v>17</v>
      </c>
      <c r="O24" s="5">
        <f>IF(SUM($O$14:O23)&gt;=1,0,IF(F24=MAX($F$14:$F$32),1,0))</f>
        <v>0</v>
      </c>
      <c r="P24" s="5">
        <f>IF(SUM($P$14:P23)&gt;=1,0,IF(I24=MAX($I$14:$I$32),1,0))</f>
        <v>0</v>
      </c>
      <c r="R24" s="22">
        <f t="shared" si="5"/>
        <v>5</v>
      </c>
      <c r="S24" s="15">
        <f t="shared" si="6"/>
        <v>21</v>
      </c>
      <c r="U24">
        <f t="shared" si="7"/>
        <v>1</v>
      </c>
    </row>
    <row r="25" spans="2:21">
      <c r="B25" s="19">
        <v>5.5</v>
      </c>
      <c r="C25" s="17">
        <f t="shared" si="0"/>
        <v>2.25</v>
      </c>
      <c r="D25" s="17">
        <f t="shared" si="1"/>
        <v>1.0625</v>
      </c>
      <c r="E25" s="17">
        <f t="shared" si="2"/>
        <v>19.9375</v>
      </c>
      <c r="F25" s="15">
        <f t="shared" si="3"/>
        <v>2.3125</v>
      </c>
      <c r="H25" s="22">
        <v>5.5</v>
      </c>
      <c r="I25" s="15">
        <f t="shared" si="4"/>
        <v>14.75</v>
      </c>
      <c r="O25" s="5">
        <f>IF(SUM($O$14:O24)&gt;=1,0,IF(F25=MAX($F$14:$F$32),1,0))</f>
        <v>0</v>
      </c>
      <c r="P25" s="5">
        <f>IF(SUM($P$14:P24)&gt;=1,0,IF(I25=MAX($I$14:$I$32),1,0))</f>
        <v>0</v>
      </c>
      <c r="R25" s="22">
        <f t="shared" si="5"/>
        <v>5.5</v>
      </c>
      <c r="S25" s="15">
        <f t="shared" si="6"/>
        <v>20.75</v>
      </c>
      <c r="U25">
        <f t="shared" si="7"/>
        <v>0</v>
      </c>
    </row>
    <row r="26" spans="2:21">
      <c r="B26" s="19">
        <v>6</v>
      </c>
      <c r="C26" s="17">
        <f t="shared" si="0"/>
        <v>2</v>
      </c>
      <c r="D26" s="17">
        <f t="shared" si="1"/>
        <v>0</v>
      </c>
      <c r="E26" s="17">
        <f t="shared" si="2"/>
        <v>21</v>
      </c>
      <c r="F26" s="15">
        <f t="shared" si="3"/>
        <v>1</v>
      </c>
      <c r="H26" s="22">
        <v>6</v>
      </c>
      <c r="I26" s="15">
        <f t="shared" si="4"/>
        <v>12</v>
      </c>
      <c r="O26" s="5">
        <f>IF(SUM($O$14:O25)&gt;=1,0,IF(F26=MAX($F$14:$F$32),1,0))</f>
        <v>0</v>
      </c>
      <c r="P26" s="5">
        <f>IF(SUM($P$14:P25)&gt;=1,0,IF(I26=MAX($I$14:$I$32),1,0))</f>
        <v>0</v>
      </c>
      <c r="R26" s="22">
        <f t="shared" si="5"/>
        <v>6</v>
      </c>
      <c r="S26" s="15">
        <f t="shared" si="6"/>
        <v>20</v>
      </c>
      <c r="U26">
        <f t="shared" si="7"/>
        <v>0</v>
      </c>
    </row>
    <row r="27" spans="2:21">
      <c r="B27" s="19">
        <v>6.5</v>
      </c>
      <c r="C27" s="17">
        <f t="shared" si="0"/>
        <v>1.75</v>
      </c>
      <c r="D27" s="17">
        <f t="shared" si="1"/>
        <v>0</v>
      </c>
      <c r="E27" s="17">
        <f t="shared" si="2"/>
        <v>21</v>
      </c>
      <c r="F27" s="15">
        <f t="shared" si="3"/>
        <v>0.25</v>
      </c>
      <c r="H27" s="22">
        <v>6.5</v>
      </c>
      <c r="I27" s="15">
        <f t="shared" si="4"/>
        <v>8.75</v>
      </c>
      <c r="O27" s="5">
        <f>IF(SUM($O$14:O26)&gt;=1,0,IF(F27=MAX($F$14:$F$32),1,0))</f>
        <v>0</v>
      </c>
      <c r="P27" s="5">
        <f>IF(SUM($P$14:P26)&gt;=1,0,IF(I27=MAX($I$14:$I$32),1,0))</f>
        <v>0</v>
      </c>
      <c r="R27" s="22">
        <f t="shared" si="5"/>
        <v>6.5</v>
      </c>
      <c r="S27" s="15">
        <f t="shared" si="6"/>
        <v>18.75</v>
      </c>
      <c r="U27">
        <f t="shared" si="7"/>
        <v>0</v>
      </c>
    </row>
    <row r="28" spans="2:21">
      <c r="B28" s="19">
        <v>7</v>
      </c>
      <c r="C28" s="17">
        <f t="shared" si="0"/>
        <v>1.5</v>
      </c>
      <c r="D28" s="17">
        <f t="shared" si="1"/>
        <v>0</v>
      </c>
      <c r="E28" s="17">
        <f t="shared" si="2"/>
        <v>21</v>
      </c>
      <c r="F28" s="15">
        <f t="shared" si="3"/>
        <v>-1</v>
      </c>
      <c r="H28" s="22">
        <v>7</v>
      </c>
      <c r="I28" s="15">
        <f t="shared" si="4"/>
        <v>5</v>
      </c>
      <c r="O28" s="5">
        <f>IF(SUM($O$14:O27)&gt;=1,0,IF(F28=MAX($F$14:$F$32),1,0))</f>
        <v>0</v>
      </c>
      <c r="P28" s="5">
        <f>IF(SUM($P$14:P27)&gt;=1,0,IF(I28=MAX($I$14:$I$32),1,0))</f>
        <v>0</v>
      </c>
      <c r="R28" s="22">
        <f t="shared" si="5"/>
        <v>7</v>
      </c>
      <c r="S28" s="15">
        <f t="shared" si="6"/>
        <v>17</v>
      </c>
      <c r="U28">
        <f t="shared" si="7"/>
        <v>0</v>
      </c>
    </row>
    <row r="29" spans="2:21">
      <c r="B29" s="19">
        <v>7.5</v>
      </c>
      <c r="C29" s="17">
        <f t="shared" si="0"/>
        <v>1.25</v>
      </c>
      <c r="D29" s="17">
        <f t="shared" si="1"/>
        <v>0</v>
      </c>
      <c r="E29" s="17">
        <f t="shared" si="2"/>
        <v>21</v>
      </c>
      <c r="F29" s="15">
        <f t="shared" si="3"/>
        <v>-2.75</v>
      </c>
      <c r="H29" s="22">
        <v>7.5</v>
      </c>
      <c r="I29" s="15">
        <f t="shared" si="4"/>
        <v>0.75</v>
      </c>
      <c r="O29" s="5">
        <f>IF(SUM($O$14:O28)&gt;=1,0,IF(F29=MAX($F$14:$F$32),1,0))</f>
        <v>0</v>
      </c>
      <c r="P29" s="5">
        <f>IF(SUM($P$14:P28)&gt;=1,0,IF(I29=MAX($I$14:$I$32),1,0))</f>
        <v>0</v>
      </c>
      <c r="R29" s="22">
        <f t="shared" si="5"/>
        <v>7.5</v>
      </c>
      <c r="S29" s="15">
        <f t="shared" si="6"/>
        <v>14.75</v>
      </c>
      <c r="U29">
        <f t="shared" si="7"/>
        <v>0</v>
      </c>
    </row>
    <row r="30" spans="2:21">
      <c r="B30" s="19">
        <v>8</v>
      </c>
      <c r="C30" s="17">
        <f t="shared" si="0"/>
        <v>1</v>
      </c>
      <c r="D30" s="17">
        <f t="shared" si="1"/>
        <v>0</v>
      </c>
      <c r="E30" s="17">
        <f t="shared" si="2"/>
        <v>21</v>
      </c>
      <c r="F30" s="15">
        <f t="shared" si="3"/>
        <v>-5</v>
      </c>
      <c r="H30" s="22">
        <v>8</v>
      </c>
      <c r="I30" s="15">
        <f t="shared" si="4"/>
        <v>-4</v>
      </c>
      <c r="O30" s="5">
        <f>IF(SUM($O$14:O29)&gt;=1,0,IF(F30=MAX($F$14:$F$32),1,0))</f>
        <v>0</v>
      </c>
      <c r="P30" s="5">
        <f>IF(SUM($P$14:P29)&gt;=1,0,IF(I30=MAX($I$14:$I$32),1,0))</f>
        <v>0</v>
      </c>
      <c r="R30" s="22">
        <f t="shared" si="5"/>
        <v>8</v>
      </c>
      <c r="S30" s="15">
        <f t="shared" si="6"/>
        <v>12</v>
      </c>
      <c r="U30">
        <f t="shared" si="7"/>
        <v>0</v>
      </c>
    </row>
    <row r="31" spans="2:21">
      <c r="B31" s="19">
        <v>8.5</v>
      </c>
      <c r="C31" s="17">
        <f t="shared" si="0"/>
        <v>0.75</v>
      </c>
      <c r="D31" s="17">
        <f t="shared" si="1"/>
        <v>0</v>
      </c>
      <c r="E31" s="17">
        <f t="shared" si="2"/>
        <v>21</v>
      </c>
      <c r="F31" s="15">
        <f t="shared" si="3"/>
        <v>-7.75</v>
      </c>
      <c r="H31" s="22">
        <v>8.5</v>
      </c>
      <c r="I31" s="15">
        <f t="shared" si="4"/>
        <v>-9.25</v>
      </c>
      <c r="O31" s="5">
        <f>IF(SUM($O$14:O30)&gt;=1,0,IF(F31=MAX($F$14:$F$32),1,0))</f>
        <v>0</v>
      </c>
      <c r="P31" s="5">
        <f>IF(SUM($P$14:P30)&gt;=1,0,IF(I31=MAX($I$14:$I$32),1,0))</f>
        <v>0</v>
      </c>
      <c r="R31" s="22">
        <f t="shared" si="5"/>
        <v>8.5</v>
      </c>
      <c r="S31" s="15">
        <f t="shared" si="6"/>
        <v>8.75</v>
      </c>
      <c r="U31">
        <f t="shared" si="7"/>
        <v>0</v>
      </c>
    </row>
    <row r="32" spans="2:21">
      <c r="B32" s="20">
        <v>9</v>
      </c>
      <c r="C32" s="32">
        <f t="shared" si="0"/>
        <v>0.5</v>
      </c>
      <c r="D32" s="32">
        <f t="shared" si="1"/>
        <v>0</v>
      </c>
      <c r="E32" s="32">
        <f t="shared" si="2"/>
        <v>21</v>
      </c>
      <c r="F32" s="16">
        <f t="shared" si="3"/>
        <v>-11</v>
      </c>
      <c r="H32" s="23">
        <v>9</v>
      </c>
      <c r="I32" s="16">
        <f t="shared" si="4"/>
        <v>-15</v>
      </c>
      <c r="O32" s="5">
        <f>IF(SUM($O$14:O31)&gt;=1,0,IF(F32=MAX($F$14:$F$32),1,0))</f>
        <v>0</v>
      </c>
      <c r="P32" s="5">
        <f>IF(SUM($P$14:P31)&gt;=1,0,IF(I32=MAX($I$14:$I$32),1,0))</f>
        <v>0</v>
      </c>
      <c r="R32" s="23">
        <f t="shared" si="5"/>
        <v>9</v>
      </c>
      <c r="S32" s="16">
        <f t="shared" si="6"/>
        <v>5</v>
      </c>
      <c r="U32">
        <f t="shared" si="7"/>
        <v>0</v>
      </c>
    </row>
  </sheetData>
  <mergeCells count="3">
    <mergeCell ref="B1:C1"/>
    <mergeCell ref="B8:D8"/>
    <mergeCell ref="B9:D9"/>
  </mergeCells>
  <conditionalFormatting sqref="F14:F32">
    <cfRule type="top10" dxfId="9" priority="8" rank="1"/>
  </conditionalFormatting>
  <conditionalFormatting sqref="I14:I32">
    <cfRule type="top10" dxfId="8" priority="7" rank="1"/>
  </conditionalFormatting>
  <conditionalFormatting sqref="B14:B32">
    <cfRule type="cellIs" dxfId="7" priority="6" operator="equal">
      <formula>$C$11</formula>
    </cfRule>
  </conditionalFormatting>
  <conditionalFormatting sqref="H14:H32">
    <cfRule type="cellIs" dxfId="6" priority="5" operator="equal">
      <formula>$I$11</formula>
    </cfRule>
  </conditionalFormatting>
  <conditionalFormatting sqref="S14:S32">
    <cfRule type="top10" dxfId="5" priority="4" rank="1"/>
  </conditionalFormatting>
  <conditionalFormatting sqref="R14:R32">
    <cfRule type="cellIs" dxfId="4" priority="1" operator="equal">
      <formula>$S$11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X56"/>
  <sheetViews>
    <sheetView workbookViewId="0"/>
  </sheetViews>
  <sheetFormatPr defaultRowHeight="15"/>
  <cols>
    <col min="1" max="1" width="2.7109375" customWidth="1"/>
    <col min="3" max="3" width="14" bestFit="1" customWidth="1"/>
    <col min="4" max="4" width="8.140625" customWidth="1"/>
    <col min="5" max="5" width="7.5703125" customWidth="1"/>
    <col min="6" max="6" width="5.85546875" bestFit="1" customWidth="1"/>
    <col min="7" max="14" width="6.5703125" customWidth="1"/>
    <col min="15" max="16" width="9.42578125" customWidth="1"/>
    <col min="17" max="18" width="9.42578125" bestFit="1" customWidth="1"/>
    <col min="19" max="19" width="11.140625" bestFit="1" customWidth="1"/>
    <col min="20" max="20" width="9.42578125" bestFit="1" customWidth="1"/>
    <col min="21" max="21" width="6.28515625" bestFit="1" customWidth="1"/>
    <col min="22" max="23" width="9.42578125" bestFit="1" customWidth="1"/>
  </cols>
  <sheetData>
    <row r="1" spans="2:23">
      <c r="B1" s="53" t="s">
        <v>16</v>
      </c>
      <c r="C1" s="53"/>
      <c r="D1" s="29"/>
      <c r="E1" s="29"/>
      <c r="F1" s="29"/>
    </row>
    <row r="2" spans="2:23">
      <c r="B2" s="13" t="s">
        <v>3</v>
      </c>
      <c r="C2" s="58">
        <f>'total surplus maximizing'!C2</f>
        <v>11</v>
      </c>
      <c r="D2" s="11"/>
      <c r="E2" s="11"/>
      <c r="F2" s="11"/>
    </row>
    <row r="3" spans="2:23">
      <c r="B3" s="13" t="s">
        <v>4</v>
      </c>
      <c r="C3" s="58">
        <f>'total surplus maximizing'!C3</f>
        <v>10</v>
      </c>
      <c r="D3" s="11"/>
      <c r="E3" s="11"/>
      <c r="F3" s="11"/>
    </row>
    <row r="5" spans="2:23">
      <c r="B5" t="s">
        <v>26</v>
      </c>
    </row>
    <row r="6" spans="2:23">
      <c r="B6" t="s">
        <v>27</v>
      </c>
    </row>
    <row r="8" spans="2:23">
      <c r="B8" s="55" t="s">
        <v>28</v>
      </c>
      <c r="C8" s="56"/>
      <c r="D8" s="56"/>
      <c r="E8" s="50">
        <f>MAX($C$2*($C$2/2) - (($C$2/2)^2 + 8),0)</f>
        <v>22.25</v>
      </c>
    </row>
    <row r="10" spans="2:23">
      <c r="B10" s="27" t="s">
        <v>10</v>
      </c>
      <c r="C10" s="28">
        <f>SUMPRODUCT(B14:B32,X36:X54)</f>
        <v>4</v>
      </c>
      <c r="D10" s="30"/>
      <c r="E10" s="30"/>
      <c r="F10" s="27" t="s">
        <v>12</v>
      </c>
      <c r="G10" s="28">
        <f>SUMPRODUCT(G13:W13,G55:W55)</f>
        <v>3</v>
      </c>
      <c r="P10" s="11"/>
      <c r="Q10" s="11"/>
      <c r="R10" s="11"/>
      <c r="S10" s="11"/>
    </row>
    <row r="11" spans="2:23">
      <c r="B11" s="41"/>
      <c r="C11" s="30"/>
      <c r="D11" s="30"/>
      <c r="E11" s="30"/>
      <c r="F11" s="41"/>
      <c r="G11" s="30"/>
      <c r="P11" s="11"/>
      <c r="Q11" s="11"/>
      <c r="R11" s="11"/>
      <c r="S11" s="11"/>
    </row>
    <row r="12" spans="2:23">
      <c r="C12" s="40"/>
      <c r="D12" s="40"/>
      <c r="E12" s="40"/>
      <c r="G12" s="57" t="s">
        <v>1</v>
      </c>
      <c r="H12" s="57"/>
      <c r="I12" s="57"/>
      <c r="J12" s="57"/>
      <c r="K12" s="57"/>
      <c r="L12" s="57"/>
      <c r="M12" s="57"/>
      <c r="N12" s="57"/>
      <c r="O12" s="46"/>
      <c r="P12" s="46"/>
      <c r="Q12" s="46"/>
      <c r="R12" s="46"/>
      <c r="S12" s="46"/>
      <c r="T12" s="46"/>
      <c r="U12" s="46"/>
      <c r="V12" s="46"/>
      <c r="W12" s="46"/>
    </row>
    <row r="13" spans="2:23">
      <c r="B13" s="12" t="s">
        <v>0</v>
      </c>
      <c r="C13" s="12" t="s">
        <v>29</v>
      </c>
      <c r="D13" s="12" t="s">
        <v>7</v>
      </c>
      <c r="E13" s="12"/>
      <c r="F13" s="12" t="s">
        <v>0</v>
      </c>
      <c r="G13" s="38">
        <v>0</v>
      </c>
      <c r="H13" s="35">
        <v>0.5</v>
      </c>
      <c r="I13" s="42">
        <v>1</v>
      </c>
      <c r="J13" s="35">
        <v>1.5</v>
      </c>
      <c r="K13" s="42">
        <v>2</v>
      </c>
      <c r="L13" s="35">
        <v>2.5</v>
      </c>
      <c r="M13" s="42">
        <v>3</v>
      </c>
      <c r="N13" s="35">
        <v>3.5</v>
      </c>
      <c r="O13" s="42">
        <v>4</v>
      </c>
      <c r="P13" s="35">
        <v>4.5</v>
      </c>
      <c r="Q13" s="42">
        <v>5</v>
      </c>
      <c r="R13" s="35">
        <v>5.5</v>
      </c>
      <c r="S13" s="42">
        <v>6</v>
      </c>
      <c r="T13" s="35">
        <v>6.5</v>
      </c>
      <c r="U13" s="42">
        <v>7</v>
      </c>
      <c r="V13" s="35">
        <v>7.5</v>
      </c>
      <c r="W13" s="43">
        <v>8</v>
      </c>
    </row>
    <row r="14" spans="2:23">
      <c r="B14" s="18">
        <v>0</v>
      </c>
      <c r="C14" s="31">
        <f>$E$8-($C$2*B14-IF(B14&gt;0,B14^2+8,0))</f>
        <v>22.25</v>
      </c>
      <c r="D14" s="14">
        <f>$C$2*$B14-IF(B14&gt;0,$B14^2+8,0) + C14</f>
        <v>22.25</v>
      </c>
      <c r="E14" s="5"/>
      <c r="F14" s="18">
        <f>B14</f>
        <v>0</v>
      </c>
      <c r="G14" s="47">
        <f>$C$3*G$13-IF(G$13&gt;0,G$13^2+G$13*$F14+4,0)-$C14</f>
        <v>-22.25</v>
      </c>
      <c r="H14" s="24">
        <f t="shared" ref="H14:W29" si="0">$C$3*H$13-IF(H$13&gt;0,H$13^2+H$13*$F14+4,0)-$C14</f>
        <v>-21.5</v>
      </c>
      <c r="I14" s="24">
        <f t="shared" si="0"/>
        <v>-17.25</v>
      </c>
      <c r="J14" s="24">
        <f t="shared" si="0"/>
        <v>-13.5</v>
      </c>
      <c r="K14" s="24">
        <f t="shared" si="0"/>
        <v>-10.25</v>
      </c>
      <c r="L14" s="24">
        <f t="shared" si="0"/>
        <v>-7.5</v>
      </c>
      <c r="M14" s="24">
        <f t="shared" si="0"/>
        <v>-5.25</v>
      </c>
      <c r="N14" s="24">
        <f t="shared" si="0"/>
        <v>-3.5</v>
      </c>
      <c r="O14" s="24">
        <f t="shared" si="0"/>
        <v>-2.25</v>
      </c>
      <c r="P14" s="24">
        <f t="shared" si="0"/>
        <v>-1.5</v>
      </c>
      <c r="Q14" s="24">
        <f t="shared" si="0"/>
        <v>-1.25</v>
      </c>
      <c r="R14" s="24">
        <f t="shared" si="0"/>
        <v>-1.5</v>
      </c>
      <c r="S14" s="24">
        <f t="shared" si="0"/>
        <v>-2.25</v>
      </c>
      <c r="T14" s="24">
        <f t="shared" si="0"/>
        <v>-3.5</v>
      </c>
      <c r="U14" s="24">
        <f t="shared" si="0"/>
        <v>-5.25</v>
      </c>
      <c r="V14" s="24">
        <f t="shared" si="0"/>
        <v>-7.5</v>
      </c>
      <c r="W14" s="15">
        <f t="shared" si="0"/>
        <v>-10.25</v>
      </c>
    </row>
    <row r="15" spans="2:23">
      <c r="B15" s="19">
        <v>0.5</v>
      </c>
      <c r="C15" s="17">
        <f t="shared" ref="C15:C32" si="1">$E$8-($C$2*B15-IF(B15&gt;0,B15^2+8,0))</f>
        <v>25</v>
      </c>
      <c r="D15" s="15">
        <f t="shared" ref="D15:D32" si="2">$C$2*$B15-IF(B15&gt;0,$B15^2+8,0) + C15</f>
        <v>22.25</v>
      </c>
      <c r="E15" s="5"/>
      <c r="F15" s="19">
        <f t="shared" ref="F15:F32" si="3">B15</f>
        <v>0.5</v>
      </c>
      <c r="G15" s="47">
        <f t="shared" ref="G15:G32" si="4">$C$3*G$13-IF(G$13&gt;0,G$13^2+G$13*$F15+4,0)-$C15</f>
        <v>-25</v>
      </c>
      <c r="H15" s="24">
        <f t="shared" si="0"/>
        <v>-24.5</v>
      </c>
      <c r="I15" s="24">
        <f t="shared" si="0"/>
        <v>-20.5</v>
      </c>
      <c r="J15" s="24">
        <f t="shared" si="0"/>
        <v>-17</v>
      </c>
      <c r="K15" s="24">
        <f t="shared" si="0"/>
        <v>-14</v>
      </c>
      <c r="L15" s="24">
        <f t="shared" si="0"/>
        <v>-11.5</v>
      </c>
      <c r="M15" s="24">
        <f t="shared" si="0"/>
        <v>-9.5</v>
      </c>
      <c r="N15" s="24">
        <f t="shared" si="0"/>
        <v>-8</v>
      </c>
      <c r="O15" s="24">
        <f t="shared" si="0"/>
        <v>-7</v>
      </c>
      <c r="P15" s="24">
        <f t="shared" si="0"/>
        <v>-6.5</v>
      </c>
      <c r="Q15" s="24">
        <f t="shared" si="0"/>
        <v>-6.5</v>
      </c>
      <c r="R15" s="24">
        <f t="shared" si="0"/>
        <v>-7</v>
      </c>
      <c r="S15" s="24">
        <f t="shared" si="0"/>
        <v>-8</v>
      </c>
      <c r="T15" s="24">
        <f t="shared" si="0"/>
        <v>-9.5</v>
      </c>
      <c r="U15" s="24">
        <f t="shared" si="0"/>
        <v>-11.5</v>
      </c>
      <c r="V15" s="24">
        <f t="shared" si="0"/>
        <v>-14</v>
      </c>
      <c r="W15" s="15">
        <f t="shared" si="0"/>
        <v>-17</v>
      </c>
    </row>
    <row r="16" spans="2:23">
      <c r="B16" s="19">
        <v>1</v>
      </c>
      <c r="C16" s="17">
        <f t="shared" si="1"/>
        <v>20.25</v>
      </c>
      <c r="D16" s="15">
        <f t="shared" si="2"/>
        <v>22.25</v>
      </c>
      <c r="E16" s="5"/>
      <c r="F16" s="19">
        <f t="shared" si="3"/>
        <v>1</v>
      </c>
      <c r="G16" s="47">
        <f t="shared" si="4"/>
        <v>-20.25</v>
      </c>
      <c r="H16" s="24">
        <f t="shared" si="0"/>
        <v>-20</v>
      </c>
      <c r="I16" s="24">
        <f t="shared" si="0"/>
        <v>-16.25</v>
      </c>
      <c r="J16" s="24">
        <f t="shared" si="0"/>
        <v>-13</v>
      </c>
      <c r="K16" s="24">
        <f t="shared" si="0"/>
        <v>-10.25</v>
      </c>
      <c r="L16" s="24">
        <f t="shared" si="0"/>
        <v>-8</v>
      </c>
      <c r="M16" s="24">
        <f t="shared" si="0"/>
        <v>-6.25</v>
      </c>
      <c r="N16" s="24">
        <f t="shared" si="0"/>
        <v>-5</v>
      </c>
      <c r="O16" s="24">
        <f t="shared" si="0"/>
        <v>-4.25</v>
      </c>
      <c r="P16" s="24">
        <f t="shared" si="0"/>
        <v>-4</v>
      </c>
      <c r="Q16" s="24">
        <f t="shared" si="0"/>
        <v>-4.25</v>
      </c>
      <c r="R16" s="24">
        <f t="shared" si="0"/>
        <v>-5</v>
      </c>
      <c r="S16" s="24">
        <f t="shared" si="0"/>
        <v>-6.25</v>
      </c>
      <c r="T16" s="24">
        <f t="shared" si="0"/>
        <v>-8</v>
      </c>
      <c r="U16" s="24">
        <f t="shared" si="0"/>
        <v>-10.25</v>
      </c>
      <c r="V16" s="24">
        <f t="shared" si="0"/>
        <v>-13</v>
      </c>
      <c r="W16" s="15">
        <f t="shared" si="0"/>
        <v>-16.25</v>
      </c>
    </row>
    <row r="17" spans="2:23">
      <c r="B17" s="19">
        <v>1.5</v>
      </c>
      <c r="C17" s="17">
        <f t="shared" si="1"/>
        <v>16</v>
      </c>
      <c r="D17" s="15">
        <f t="shared" si="2"/>
        <v>22.25</v>
      </c>
      <c r="E17" s="5"/>
      <c r="F17" s="19">
        <f t="shared" si="3"/>
        <v>1.5</v>
      </c>
      <c r="G17" s="47">
        <f t="shared" si="4"/>
        <v>-16</v>
      </c>
      <c r="H17" s="24">
        <f t="shared" si="0"/>
        <v>-16</v>
      </c>
      <c r="I17" s="24">
        <f t="shared" si="0"/>
        <v>-12.5</v>
      </c>
      <c r="J17" s="24">
        <f t="shared" si="0"/>
        <v>-9.5</v>
      </c>
      <c r="K17" s="24">
        <f t="shared" si="0"/>
        <v>-7</v>
      </c>
      <c r="L17" s="24">
        <f t="shared" si="0"/>
        <v>-5</v>
      </c>
      <c r="M17" s="24">
        <f t="shared" si="0"/>
        <v>-3.5</v>
      </c>
      <c r="N17" s="24">
        <f t="shared" si="0"/>
        <v>-2.5</v>
      </c>
      <c r="O17" s="24">
        <f t="shared" si="0"/>
        <v>-2</v>
      </c>
      <c r="P17" s="24">
        <f t="shared" si="0"/>
        <v>-2</v>
      </c>
      <c r="Q17" s="24">
        <f t="shared" si="0"/>
        <v>-2.5</v>
      </c>
      <c r="R17" s="24">
        <f t="shared" si="0"/>
        <v>-3.5</v>
      </c>
      <c r="S17" s="24">
        <f t="shared" si="0"/>
        <v>-5</v>
      </c>
      <c r="T17" s="24">
        <f t="shared" si="0"/>
        <v>-7</v>
      </c>
      <c r="U17" s="24">
        <f t="shared" si="0"/>
        <v>-9.5</v>
      </c>
      <c r="V17" s="24">
        <f t="shared" si="0"/>
        <v>-12.5</v>
      </c>
      <c r="W17" s="15">
        <f t="shared" si="0"/>
        <v>-16</v>
      </c>
    </row>
    <row r="18" spans="2:23">
      <c r="B18" s="19">
        <v>2</v>
      </c>
      <c r="C18" s="17">
        <f t="shared" si="1"/>
        <v>12.25</v>
      </c>
      <c r="D18" s="15">
        <f t="shared" si="2"/>
        <v>22.25</v>
      </c>
      <c r="E18" s="5"/>
      <c r="F18" s="19">
        <f t="shared" si="3"/>
        <v>2</v>
      </c>
      <c r="G18" s="47">
        <f t="shared" si="4"/>
        <v>-12.25</v>
      </c>
      <c r="H18" s="24">
        <f t="shared" si="0"/>
        <v>-12.5</v>
      </c>
      <c r="I18" s="24">
        <f t="shared" si="0"/>
        <v>-9.25</v>
      </c>
      <c r="J18" s="24">
        <f t="shared" si="0"/>
        <v>-6.5</v>
      </c>
      <c r="K18" s="24">
        <f t="shared" si="0"/>
        <v>-4.25</v>
      </c>
      <c r="L18" s="24">
        <f t="shared" si="0"/>
        <v>-2.5</v>
      </c>
      <c r="M18" s="24">
        <f t="shared" si="0"/>
        <v>-1.25</v>
      </c>
      <c r="N18" s="24">
        <f t="shared" si="0"/>
        <v>-0.5</v>
      </c>
      <c r="O18" s="24">
        <f t="shared" si="0"/>
        <v>-0.25</v>
      </c>
      <c r="P18" s="24">
        <f t="shared" si="0"/>
        <v>-0.5</v>
      </c>
      <c r="Q18" s="24">
        <f t="shared" si="0"/>
        <v>-1.25</v>
      </c>
      <c r="R18" s="24">
        <f t="shared" si="0"/>
        <v>-2.5</v>
      </c>
      <c r="S18" s="24">
        <f t="shared" si="0"/>
        <v>-4.25</v>
      </c>
      <c r="T18" s="24">
        <f t="shared" si="0"/>
        <v>-6.5</v>
      </c>
      <c r="U18" s="24">
        <f t="shared" si="0"/>
        <v>-9.25</v>
      </c>
      <c r="V18" s="24">
        <f t="shared" si="0"/>
        <v>-12.5</v>
      </c>
      <c r="W18" s="15">
        <f t="shared" si="0"/>
        <v>-16.25</v>
      </c>
    </row>
    <row r="19" spans="2:23">
      <c r="B19" s="19">
        <v>2.5</v>
      </c>
      <c r="C19" s="17">
        <f t="shared" si="1"/>
        <v>9</v>
      </c>
      <c r="D19" s="15">
        <f t="shared" si="2"/>
        <v>22.25</v>
      </c>
      <c r="E19" s="5"/>
      <c r="F19" s="19">
        <f t="shared" si="3"/>
        <v>2.5</v>
      </c>
      <c r="G19" s="47">
        <f t="shared" si="4"/>
        <v>-9</v>
      </c>
      <c r="H19" s="24">
        <f t="shared" si="0"/>
        <v>-9.5</v>
      </c>
      <c r="I19" s="24">
        <f t="shared" si="0"/>
        <v>-6.5</v>
      </c>
      <c r="J19" s="24">
        <f t="shared" si="0"/>
        <v>-4</v>
      </c>
      <c r="K19" s="24">
        <f t="shared" si="0"/>
        <v>-2</v>
      </c>
      <c r="L19" s="24">
        <f t="shared" si="0"/>
        <v>-0.5</v>
      </c>
      <c r="M19" s="24">
        <f t="shared" si="0"/>
        <v>0.5</v>
      </c>
      <c r="N19" s="24">
        <f t="shared" si="0"/>
        <v>1</v>
      </c>
      <c r="O19" s="24">
        <f t="shared" si="0"/>
        <v>1</v>
      </c>
      <c r="P19" s="24">
        <f t="shared" si="0"/>
        <v>0.5</v>
      </c>
      <c r="Q19" s="24">
        <f t="shared" si="0"/>
        <v>-0.5</v>
      </c>
      <c r="R19" s="24">
        <f t="shared" si="0"/>
        <v>-2</v>
      </c>
      <c r="S19" s="24">
        <f t="shared" si="0"/>
        <v>-4</v>
      </c>
      <c r="T19" s="24">
        <f t="shared" si="0"/>
        <v>-6.5</v>
      </c>
      <c r="U19" s="24">
        <f t="shared" si="0"/>
        <v>-9.5</v>
      </c>
      <c r="V19" s="24">
        <f t="shared" si="0"/>
        <v>-13</v>
      </c>
      <c r="W19" s="15">
        <f t="shared" si="0"/>
        <v>-17</v>
      </c>
    </row>
    <row r="20" spans="2:23">
      <c r="B20" s="19">
        <v>3</v>
      </c>
      <c r="C20" s="17">
        <f t="shared" si="1"/>
        <v>6.25</v>
      </c>
      <c r="D20" s="15">
        <f t="shared" si="2"/>
        <v>22.25</v>
      </c>
      <c r="E20" s="5"/>
      <c r="F20" s="19">
        <f t="shared" si="3"/>
        <v>3</v>
      </c>
      <c r="G20" s="47">
        <f t="shared" si="4"/>
        <v>-6.25</v>
      </c>
      <c r="H20" s="24">
        <f t="shared" si="0"/>
        <v>-7</v>
      </c>
      <c r="I20" s="24">
        <f t="shared" si="0"/>
        <v>-4.25</v>
      </c>
      <c r="J20" s="24">
        <f t="shared" si="0"/>
        <v>-2</v>
      </c>
      <c r="K20" s="24">
        <f t="shared" si="0"/>
        <v>-0.25</v>
      </c>
      <c r="L20" s="24">
        <f t="shared" si="0"/>
        <v>1</v>
      </c>
      <c r="M20" s="24">
        <f t="shared" si="0"/>
        <v>1.75</v>
      </c>
      <c r="N20" s="24">
        <f t="shared" si="0"/>
        <v>2</v>
      </c>
      <c r="O20" s="24">
        <f t="shared" si="0"/>
        <v>1.75</v>
      </c>
      <c r="P20" s="24">
        <f t="shared" si="0"/>
        <v>1</v>
      </c>
      <c r="Q20" s="24">
        <f t="shared" si="0"/>
        <v>-0.25</v>
      </c>
      <c r="R20" s="24">
        <f t="shared" si="0"/>
        <v>-2</v>
      </c>
      <c r="S20" s="24">
        <f t="shared" si="0"/>
        <v>-4.25</v>
      </c>
      <c r="T20" s="24">
        <f t="shared" si="0"/>
        <v>-7</v>
      </c>
      <c r="U20" s="24">
        <f t="shared" si="0"/>
        <v>-10.25</v>
      </c>
      <c r="V20" s="24">
        <f t="shared" si="0"/>
        <v>-14</v>
      </c>
      <c r="W20" s="15">
        <f t="shared" si="0"/>
        <v>-18.25</v>
      </c>
    </row>
    <row r="21" spans="2:23">
      <c r="B21" s="19">
        <v>3.5</v>
      </c>
      <c r="C21" s="17">
        <f t="shared" si="1"/>
        <v>4</v>
      </c>
      <c r="D21" s="15">
        <f t="shared" si="2"/>
        <v>22.25</v>
      </c>
      <c r="E21" s="5"/>
      <c r="F21" s="19">
        <f t="shared" si="3"/>
        <v>3.5</v>
      </c>
      <c r="G21" s="47">
        <f t="shared" si="4"/>
        <v>-4</v>
      </c>
      <c r="H21" s="24">
        <f t="shared" si="0"/>
        <v>-5</v>
      </c>
      <c r="I21" s="24">
        <f t="shared" si="0"/>
        <v>-2.5</v>
      </c>
      <c r="J21" s="24">
        <f t="shared" si="0"/>
        <v>-0.5</v>
      </c>
      <c r="K21" s="24">
        <f t="shared" si="0"/>
        <v>1</v>
      </c>
      <c r="L21" s="24">
        <f t="shared" si="0"/>
        <v>2</v>
      </c>
      <c r="M21" s="24">
        <f t="shared" si="0"/>
        <v>2.5</v>
      </c>
      <c r="N21" s="24">
        <f t="shared" si="0"/>
        <v>2.5</v>
      </c>
      <c r="O21" s="24">
        <f t="shared" si="0"/>
        <v>2</v>
      </c>
      <c r="P21" s="24">
        <f t="shared" si="0"/>
        <v>1</v>
      </c>
      <c r="Q21" s="24">
        <f t="shared" si="0"/>
        <v>-0.5</v>
      </c>
      <c r="R21" s="24">
        <f t="shared" si="0"/>
        <v>-2.5</v>
      </c>
      <c r="S21" s="24">
        <f t="shared" si="0"/>
        <v>-5</v>
      </c>
      <c r="T21" s="24">
        <f t="shared" si="0"/>
        <v>-8</v>
      </c>
      <c r="U21" s="24">
        <f t="shared" si="0"/>
        <v>-11.5</v>
      </c>
      <c r="V21" s="24">
        <f t="shared" si="0"/>
        <v>-15.5</v>
      </c>
      <c r="W21" s="15">
        <f t="shared" si="0"/>
        <v>-20</v>
      </c>
    </row>
    <row r="22" spans="2:23">
      <c r="B22" s="19">
        <v>4</v>
      </c>
      <c r="C22" s="17">
        <f t="shared" si="1"/>
        <v>2.25</v>
      </c>
      <c r="D22" s="15">
        <f t="shared" si="2"/>
        <v>22.25</v>
      </c>
      <c r="E22" s="5"/>
      <c r="F22" s="19">
        <f t="shared" si="3"/>
        <v>4</v>
      </c>
      <c r="G22" s="47">
        <f t="shared" si="4"/>
        <v>-2.25</v>
      </c>
      <c r="H22" s="24">
        <f t="shared" si="0"/>
        <v>-3.5</v>
      </c>
      <c r="I22" s="24">
        <f t="shared" si="0"/>
        <v>-1.25</v>
      </c>
      <c r="J22" s="24">
        <f t="shared" si="0"/>
        <v>0.5</v>
      </c>
      <c r="K22" s="24">
        <f t="shared" si="0"/>
        <v>1.75</v>
      </c>
      <c r="L22" s="24">
        <f t="shared" si="0"/>
        <v>2.5</v>
      </c>
      <c r="M22" s="24">
        <f t="shared" si="0"/>
        <v>2.75</v>
      </c>
      <c r="N22" s="24">
        <f t="shared" si="0"/>
        <v>2.5</v>
      </c>
      <c r="O22" s="24">
        <f t="shared" si="0"/>
        <v>1.75</v>
      </c>
      <c r="P22" s="24">
        <f t="shared" si="0"/>
        <v>0.5</v>
      </c>
      <c r="Q22" s="24">
        <f t="shared" si="0"/>
        <v>-1.25</v>
      </c>
      <c r="R22" s="24">
        <f t="shared" si="0"/>
        <v>-3.5</v>
      </c>
      <c r="S22" s="24">
        <f t="shared" si="0"/>
        <v>-6.25</v>
      </c>
      <c r="T22" s="24">
        <f t="shared" si="0"/>
        <v>-9.5</v>
      </c>
      <c r="U22" s="24">
        <f t="shared" si="0"/>
        <v>-13.25</v>
      </c>
      <c r="V22" s="24">
        <f t="shared" si="0"/>
        <v>-17.5</v>
      </c>
      <c r="W22" s="15">
        <f t="shared" si="0"/>
        <v>-22.25</v>
      </c>
    </row>
    <row r="23" spans="2:23">
      <c r="B23" s="19">
        <v>4.5</v>
      </c>
      <c r="C23" s="17">
        <f t="shared" si="1"/>
        <v>1</v>
      </c>
      <c r="D23" s="15">
        <f t="shared" si="2"/>
        <v>22.25</v>
      </c>
      <c r="E23" s="5"/>
      <c r="F23" s="19">
        <f t="shared" si="3"/>
        <v>4.5</v>
      </c>
      <c r="G23" s="47">
        <f t="shared" si="4"/>
        <v>-1</v>
      </c>
      <c r="H23" s="24">
        <f t="shared" si="0"/>
        <v>-2.5</v>
      </c>
      <c r="I23" s="24">
        <f t="shared" si="0"/>
        <v>-0.5</v>
      </c>
      <c r="J23" s="24">
        <f t="shared" si="0"/>
        <v>1</v>
      </c>
      <c r="K23" s="24">
        <f t="shared" si="0"/>
        <v>2</v>
      </c>
      <c r="L23" s="24">
        <f t="shared" si="0"/>
        <v>2.5</v>
      </c>
      <c r="M23" s="24">
        <f t="shared" si="0"/>
        <v>2.5</v>
      </c>
      <c r="N23" s="24">
        <f t="shared" si="0"/>
        <v>2</v>
      </c>
      <c r="O23" s="24">
        <f t="shared" si="0"/>
        <v>1</v>
      </c>
      <c r="P23" s="24">
        <f t="shared" si="0"/>
        <v>-0.5</v>
      </c>
      <c r="Q23" s="24">
        <f t="shared" si="0"/>
        <v>-2.5</v>
      </c>
      <c r="R23" s="24">
        <f t="shared" si="0"/>
        <v>-5</v>
      </c>
      <c r="S23" s="24">
        <f t="shared" si="0"/>
        <v>-8</v>
      </c>
      <c r="T23" s="24">
        <f t="shared" si="0"/>
        <v>-11.5</v>
      </c>
      <c r="U23" s="24">
        <f t="shared" si="0"/>
        <v>-15.5</v>
      </c>
      <c r="V23" s="24">
        <f t="shared" si="0"/>
        <v>-20</v>
      </c>
      <c r="W23" s="15">
        <f t="shared" si="0"/>
        <v>-25</v>
      </c>
    </row>
    <row r="24" spans="2:23">
      <c r="B24" s="19">
        <v>5</v>
      </c>
      <c r="C24" s="17">
        <f t="shared" si="1"/>
        <v>0.25</v>
      </c>
      <c r="D24" s="15">
        <f t="shared" si="2"/>
        <v>22.25</v>
      </c>
      <c r="F24" s="19">
        <f t="shared" si="3"/>
        <v>5</v>
      </c>
      <c r="G24" s="47">
        <f t="shared" si="4"/>
        <v>-0.25</v>
      </c>
      <c r="H24" s="24">
        <f t="shared" si="0"/>
        <v>-2</v>
      </c>
      <c r="I24" s="24">
        <f t="shared" si="0"/>
        <v>-0.25</v>
      </c>
      <c r="J24" s="24">
        <f t="shared" si="0"/>
        <v>1</v>
      </c>
      <c r="K24" s="24">
        <f t="shared" si="0"/>
        <v>1.75</v>
      </c>
      <c r="L24" s="24">
        <f t="shared" si="0"/>
        <v>2</v>
      </c>
      <c r="M24" s="24">
        <f t="shared" si="0"/>
        <v>1.75</v>
      </c>
      <c r="N24" s="24">
        <f t="shared" si="0"/>
        <v>1</v>
      </c>
      <c r="O24" s="24">
        <f t="shared" si="0"/>
        <v>-0.25</v>
      </c>
      <c r="P24" s="24">
        <f t="shared" si="0"/>
        <v>-2</v>
      </c>
      <c r="Q24" s="24">
        <f t="shared" si="0"/>
        <v>-4.25</v>
      </c>
      <c r="R24" s="24">
        <f t="shared" si="0"/>
        <v>-7</v>
      </c>
      <c r="S24" s="24">
        <f t="shared" si="0"/>
        <v>-10.25</v>
      </c>
      <c r="T24" s="24">
        <f t="shared" si="0"/>
        <v>-14</v>
      </c>
      <c r="U24" s="24">
        <f t="shared" si="0"/>
        <v>-18.25</v>
      </c>
      <c r="V24" s="24">
        <f t="shared" si="0"/>
        <v>-23</v>
      </c>
      <c r="W24" s="15">
        <f t="shared" si="0"/>
        <v>-28.25</v>
      </c>
    </row>
    <row r="25" spans="2:23">
      <c r="B25" s="19">
        <v>5.5</v>
      </c>
      <c r="C25" s="17">
        <f t="shared" si="1"/>
        <v>0</v>
      </c>
      <c r="D25" s="15">
        <f t="shared" si="2"/>
        <v>22.25</v>
      </c>
      <c r="F25" s="19">
        <f t="shared" si="3"/>
        <v>5.5</v>
      </c>
      <c r="G25" s="47">
        <f t="shared" si="4"/>
        <v>0</v>
      </c>
      <c r="H25" s="24">
        <f t="shared" si="0"/>
        <v>-2</v>
      </c>
      <c r="I25" s="24">
        <f t="shared" si="0"/>
        <v>-0.5</v>
      </c>
      <c r="J25" s="24">
        <f t="shared" si="0"/>
        <v>0.5</v>
      </c>
      <c r="K25" s="24">
        <f t="shared" si="0"/>
        <v>1</v>
      </c>
      <c r="L25" s="24">
        <f t="shared" si="0"/>
        <v>1</v>
      </c>
      <c r="M25" s="24">
        <f t="shared" si="0"/>
        <v>0.5</v>
      </c>
      <c r="N25" s="24">
        <f t="shared" si="0"/>
        <v>-0.5</v>
      </c>
      <c r="O25" s="24">
        <f t="shared" si="0"/>
        <v>-2</v>
      </c>
      <c r="P25" s="24">
        <f t="shared" si="0"/>
        <v>-4</v>
      </c>
      <c r="Q25" s="24">
        <f t="shared" si="0"/>
        <v>-6.5</v>
      </c>
      <c r="R25" s="24">
        <f t="shared" si="0"/>
        <v>-9.5</v>
      </c>
      <c r="S25" s="24">
        <f t="shared" si="0"/>
        <v>-13</v>
      </c>
      <c r="T25" s="24">
        <f t="shared" si="0"/>
        <v>-17</v>
      </c>
      <c r="U25" s="24">
        <f t="shared" si="0"/>
        <v>-21.5</v>
      </c>
      <c r="V25" s="24">
        <f t="shared" si="0"/>
        <v>-26.5</v>
      </c>
      <c r="W25" s="15">
        <f t="shared" si="0"/>
        <v>-32</v>
      </c>
    </row>
    <row r="26" spans="2:23">
      <c r="B26" s="19">
        <v>6</v>
      </c>
      <c r="C26" s="17">
        <f t="shared" si="1"/>
        <v>0.25</v>
      </c>
      <c r="D26" s="15">
        <f t="shared" si="2"/>
        <v>22.25</v>
      </c>
      <c r="F26" s="19">
        <f t="shared" si="3"/>
        <v>6</v>
      </c>
      <c r="G26" s="47">
        <f t="shared" si="4"/>
        <v>-0.25</v>
      </c>
      <c r="H26" s="24">
        <f t="shared" si="0"/>
        <v>-2.5</v>
      </c>
      <c r="I26" s="24">
        <f t="shared" si="0"/>
        <v>-1.25</v>
      </c>
      <c r="J26" s="24">
        <f t="shared" si="0"/>
        <v>-0.5</v>
      </c>
      <c r="K26" s="24">
        <f t="shared" si="0"/>
        <v>-0.25</v>
      </c>
      <c r="L26" s="24">
        <f t="shared" si="0"/>
        <v>-0.5</v>
      </c>
      <c r="M26" s="24">
        <f t="shared" si="0"/>
        <v>-1.25</v>
      </c>
      <c r="N26" s="24">
        <f t="shared" si="0"/>
        <v>-2.5</v>
      </c>
      <c r="O26" s="24">
        <f t="shared" si="0"/>
        <v>-4.25</v>
      </c>
      <c r="P26" s="24">
        <f t="shared" si="0"/>
        <v>-6.5</v>
      </c>
      <c r="Q26" s="24">
        <f t="shared" si="0"/>
        <v>-9.25</v>
      </c>
      <c r="R26" s="24">
        <f t="shared" si="0"/>
        <v>-12.5</v>
      </c>
      <c r="S26" s="24">
        <f t="shared" si="0"/>
        <v>-16.25</v>
      </c>
      <c r="T26" s="24">
        <f t="shared" si="0"/>
        <v>-20.5</v>
      </c>
      <c r="U26" s="24">
        <f t="shared" si="0"/>
        <v>-25.25</v>
      </c>
      <c r="V26" s="24">
        <f t="shared" si="0"/>
        <v>-30.5</v>
      </c>
      <c r="W26" s="15">
        <f t="shared" si="0"/>
        <v>-36.25</v>
      </c>
    </row>
    <row r="27" spans="2:23">
      <c r="B27" s="19">
        <v>6.5</v>
      </c>
      <c r="C27" s="17">
        <f t="shared" si="1"/>
        <v>1</v>
      </c>
      <c r="D27" s="15">
        <f t="shared" si="2"/>
        <v>22.25</v>
      </c>
      <c r="F27" s="19">
        <f t="shared" si="3"/>
        <v>6.5</v>
      </c>
      <c r="G27" s="47">
        <f t="shared" si="4"/>
        <v>-1</v>
      </c>
      <c r="H27" s="24">
        <f t="shared" si="0"/>
        <v>-3.5</v>
      </c>
      <c r="I27" s="24">
        <f t="shared" si="0"/>
        <v>-2.5</v>
      </c>
      <c r="J27" s="24">
        <f t="shared" si="0"/>
        <v>-2</v>
      </c>
      <c r="K27" s="24">
        <f t="shared" si="0"/>
        <v>-2</v>
      </c>
      <c r="L27" s="24">
        <f t="shared" si="0"/>
        <v>-2.5</v>
      </c>
      <c r="M27" s="24">
        <f t="shared" si="0"/>
        <v>-3.5</v>
      </c>
      <c r="N27" s="24">
        <f t="shared" si="0"/>
        <v>-5</v>
      </c>
      <c r="O27" s="24">
        <f t="shared" si="0"/>
        <v>-7</v>
      </c>
      <c r="P27" s="24">
        <f t="shared" si="0"/>
        <v>-9.5</v>
      </c>
      <c r="Q27" s="24">
        <f t="shared" si="0"/>
        <v>-12.5</v>
      </c>
      <c r="R27" s="24">
        <f t="shared" si="0"/>
        <v>-16</v>
      </c>
      <c r="S27" s="24">
        <f t="shared" si="0"/>
        <v>-20</v>
      </c>
      <c r="T27" s="24">
        <f t="shared" si="0"/>
        <v>-24.5</v>
      </c>
      <c r="U27" s="24">
        <f t="shared" si="0"/>
        <v>-29.5</v>
      </c>
      <c r="V27" s="24">
        <f t="shared" si="0"/>
        <v>-35</v>
      </c>
      <c r="W27" s="15">
        <f t="shared" si="0"/>
        <v>-41</v>
      </c>
    </row>
    <row r="28" spans="2:23">
      <c r="B28" s="19">
        <v>7</v>
      </c>
      <c r="C28" s="17">
        <f t="shared" si="1"/>
        <v>2.25</v>
      </c>
      <c r="D28" s="15">
        <f t="shared" si="2"/>
        <v>22.25</v>
      </c>
      <c r="F28" s="19">
        <f t="shared" si="3"/>
        <v>7</v>
      </c>
      <c r="G28" s="47">
        <f t="shared" si="4"/>
        <v>-2.25</v>
      </c>
      <c r="H28" s="24">
        <f t="shared" si="0"/>
        <v>-5</v>
      </c>
      <c r="I28" s="24">
        <f t="shared" si="0"/>
        <v>-4.25</v>
      </c>
      <c r="J28" s="24">
        <f t="shared" si="0"/>
        <v>-4</v>
      </c>
      <c r="K28" s="24">
        <f t="shared" si="0"/>
        <v>-4.25</v>
      </c>
      <c r="L28" s="24">
        <f t="shared" si="0"/>
        <v>-5</v>
      </c>
      <c r="M28" s="24">
        <f t="shared" si="0"/>
        <v>-6.25</v>
      </c>
      <c r="N28" s="24">
        <f t="shared" si="0"/>
        <v>-8</v>
      </c>
      <c r="O28" s="24">
        <f t="shared" si="0"/>
        <v>-10.25</v>
      </c>
      <c r="P28" s="24">
        <f t="shared" si="0"/>
        <v>-13</v>
      </c>
      <c r="Q28" s="24">
        <f t="shared" si="0"/>
        <v>-16.25</v>
      </c>
      <c r="R28" s="24">
        <f t="shared" si="0"/>
        <v>-20</v>
      </c>
      <c r="S28" s="24">
        <f t="shared" si="0"/>
        <v>-24.25</v>
      </c>
      <c r="T28" s="24">
        <f t="shared" si="0"/>
        <v>-29</v>
      </c>
      <c r="U28" s="24">
        <f t="shared" si="0"/>
        <v>-34.25</v>
      </c>
      <c r="V28" s="24">
        <f t="shared" si="0"/>
        <v>-40</v>
      </c>
      <c r="W28" s="15">
        <f t="shared" si="0"/>
        <v>-46.25</v>
      </c>
    </row>
    <row r="29" spans="2:23">
      <c r="B29" s="19">
        <v>7.5</v>
      </c>
      <c r="C29" s="17">
        <f t="shared" si="1"/>
        <v>4</v>
      </c>
      <c r="D29" s="15">
        <f t="shared" si="2"/>
        <v>22.25</v>
      </c>
      <c r="F29" s="19">
        <f t="shared" si="3"/>
        <v>7.5</v>
      </c>
      <c r="G29" s="47">
        <f t="shared" si="4"/>
        <v>-4</v>
      </c>
      <c r="H29" s="24">
        <f t="shared" si="0"/>
        <v>-7</v>
      </c>
      <c r="I29" s="24">
        <f t="shared" si="0"/>
        <v>-6.5</v>
      </c>
      <c r="J29" s="24">
        <f t="shared" si="0"/>
        <v>-6.5</v>
      </c>
      <c r="K29" s="24">
        <f t="shared" si="0"/>
        <v>-7</v>
      </c>
      <c r="L29" s="24">
        <f t="shared" si="0"/>
        <v>-8</v>
      </c>
      <c r="M29" s="24">
        <f t="shared" si="0"/>
        <v>-9.5</v>
      </c>
      <c r="N29" s="24">
        <f t="shared" si="0"/>
        <v>-11.5</v>
      </c>
      <c r="O29" s="24">
        <f t="shared" si="0"/>
        <v>-14</v>
      </c>
      <c r="P29" s="24">
        <f t="shared" si="0"/>
        <v>-17</v>
      </c>
      <c r="Q29" s="24">
        <f t="shared" si="0"/>
        <v>-20.5</v>
      </c>
      <c r="R29" s="24">
        <f t="shared" si="0"/>
        <v>-24.5</v>
      </c>
      <c r="S29" s="24">
        <f t="shared" si="0"/>
        <v>-29</v>
      </c>
      <c r="T29" s="24">
        <f t="shared" si="0"/>
        <v>-34</v>
      </c>
      <c r="U29" s="24">
        <f t="shared" si="0"/>
        <v>-39.5</v>
      </c>
      <c r="V29" s="24">
        <f t="shared" si="0"/>
        <v>-45.5</v>
      </c>
      <c r="W29" s="15">
        <f t="shared" ref="H29:W32" si="5">$C$3*W$13-IF(W$13&gt;0,W$13^2+W$13*$F29+4,0)-$C29</f>
        <v>-52</v>
      </c>
    </row>
    <row r="30" spans="2:23">
      <c r="B30" s="19">
        <v>8</v>
      </c>
      <c r="C30" s="17">
        <f t="shared" si="1"/>
        <v>6.25</v>
      </c>
      <c r="D30" s="15">
        <f t="shared" si="2"/>
        <v>22.25</v>
      </c>
      <c r="F30" s="19">
        <f t="shared" si="3"/>
        <v>8</v>
      </c>
      <c r="G30" s="47">
        <f t="shared" si="4"/>
        <v>-6.25</v>
      </c>
      <c r="H30" s="24">
        <f t="shared" si="5"/>
        <v>-9.5</v>
      </c>
      <c r="I30" s="24">
        <f t="shared" si="5"/>
        <v>-9.25</v>
      </c>
      <c r="J30" s="24">
        <f t="shared" si="5"/>
        <v>-9.5</v>
      </c>
      <c r="K30" s="24">
        <f t="shared" si="5"/>
        <v>-10.25</v>
      </c>
      <c r="L30" s="24">
        <f t="shared" si="5"/>
        <v>-11.5</v>
      </c>
      <c r="M30" s="24">
        <f t="shared" si="5"/>
        <v>-13.25</v>
      </c>
      <c r="N30" s="24">
        <f t="shared" si="5"/>
        <v>-15.5</v>
      </c>
      <c r="O30" s="24">
        <f t="shared" si="5"/>
        <v>-18.25</v>
      </c>
      <c r="P30" s="24">
        <f t="shared" si="5"/>
        <v>-21.5</v>
      </c>
      <c r="Q30" s="24">
        <f t="shared" si="5"/>
        <v>-25.25</v>
      </c>
      <c r="R30" s="24">
        <f t="shared" si="5"/>
        <v>-29.5</v>
      </c>
      <c r="S30" s="24">
        <f t="shared" si="5"/>
        <v>-34.25</v>
      </c>
      <c r="T30" s="24">
        <f t="shared" si="5"/>
        <v>-39.5</v>
      </c>
      <c r="U30" s="24">
        <f t="shared" si="5"/>
        <v>-45.25</v>
      </c>
      <c r="V30" s="24">
        <f t="shared" si="5"/>
        <v>-51.5</v>
      </c>
      <c r="W30" s="15">
        <f t="shared" si="5"/>
        <v>-58.25</v>
      </c>
    </row>
    <row r="31" spans="2:23">
      <c r="B31" s="19">
        <v>8.5</v>
      </c>
      <c r="C31" s="17">
        <f t="shared" si="1"/>
        <v>9</v>
      </c>
      <c r="D31" s="15">
        <f t="shared" si="2"/>
        <v>22.25</v>
      </c>
      <c r="F31" s="19">
        <f t="shared" si="3"/>
        <v>8.5</v>
      </c>
      <c r="G31" s="47">
        <f t="shared" si="4"/>
        <v>-9</v>
      </c>
      <c r="H31" s="24">
        <f t="shared" si="5"/>
        <v>-12.5</v>
      </c>
      <c r="I31" s="24">
        <f t="shared" si="5"/>
        <v>-12.5</v>
      </c>
      <c r="J31" s="24">
        <f t="shared" si="5"/>
        <v>-13</v>
      </c>
      <c r="K31" s="24">
        <f t="shared" si="5"/>
        <v>-14</v>
      </c>
      <c r="L31" s="24">
        <f t="shared" si="5"/>
        <v>-15.5</v>
      </c>
      <c r="M31" s="24">
        <f t="shared" si="5"/>
        <v>-17.5</v>
      </c>
      <c r="N31" s="24">
        <f t="shared" si="5"/>
        <v>-20</v>
      </c>
      <c r="O31" s="24">
        <f t="shared" si="5"/>
        <v>-23</v>
      </c>
      <c r="P31" s="24">
        <f t="shared" si="5"/>
        <v>-26.5</v>
      </c>
      <c r="Q31" s="24">
        <f t="shared" si="5"/>
        <v>-30.5</v>
      </c>
      <c r="R31" s="24">
        <f t="shared" si="5"/>
        <v>-35</v>
      </c>
      <c r="S31" s="24">
        <f t="shared" si="5"/>
        <v>-40</v>
      </c>
      <c r="T31" s="24">
        <f t="shared" si="5"/>
        <v>-45.5</v>
      </c>
      <c r="U31" s="24">
        <f t="shared" si="5"/>
        <v>-51.5</v>
      </c>
      <c r="V31" s="24">
        <f t="shared" si="5"/>
        <v>-58</v>
      </c>
      <c r="W31" s="15">
        <f t="shared" si="5"/>
        <v>-65</v>
      </c>
    </row>
    <row r="32" spans="2:23">
      <c r="B32" s="20">
        <v>9</v>
      </c>
      <c r="C32" s="32">
        <f t="shared" si="1"/>
        <v>12.25</v>
      </c>
      <c r="D32" s="16">
        <f t="shared" si="2"/>
        <v>22.25</v>
      </c>
      <c r="F32" s="20">
        <f t="shared" si="3"/>
        <v>9</v>
      </c>
      <c r="G32" s="48">
        <f t="shared" si="4"/>
        <v>-12.25</v>
      </c>
      <c r="H32" s="49">
        <f t="shared" si="5"/>
        <v>-16</v>
      </c>
      <c r="I32" s="49">
        <f t="shared" si="5"/>
        <v>-16.25</v>
      </c>
      <c r="J32" s="49">
        <f t="shared" si="5"/>
        <v>-17</v>
      </c>
      <c r="K32" s="49">
        <f t="shared" si="5"/>
        <v>-18.25</v>
      </c>
      <c r="L32" s="49">
        <f t="shared" si="5"/>
        <v>-20</v>
      </c>
      <c r="M32" s="49">
        <f t="shared" si="5"/>
        <v>-22.25</v>
      </c>
      <c r="N32" s="49">
        <f t="shared" si="5"/>
        <v>-25</v>
      </c>
      <c r="O32" s="49">
        <f t="shared" si="5"/>
        <v>-28.25</v>
      </c>
      <c r="P32" s="49">
        <f t="shared" si="5"/>
        <v>-32</v>
      </c>
      <c r="Q32" s="49">
        <f t="shared" si="5"/>
        <v>-36.25</v>
      </c>
      <c r="R32" s="49">
        <f t="shared" si="5"/>
        <v>-41</v>
      </c>
      <c r="S32" s="49">
        <f t="shared" si="5"/>
        <v>-46.25</v>
      </c>
      <c r="T32" s="49">
        <f t="shared" si="5"/>
        <v>-52</v>
      </c>
      <c r="U32" s="49">
        <f t="shared" si="5"/>
        <v>-58.25</v>
      </c>
      <c r="V32" s="49">
        <f t="shared" si="5"/>
        <v>-65</v>
      </c>
      <c r="W32" s="16">
        <f t="shared" si="5"/>
        <v>-72.25</v>
      </c>
    </row>
    <row r="33" spans="7:24">
      <c r="R33" s="37"/>
    </row>
    <row r="35" spans="7:24">
      <c r="G35" s="52" t="s">
        <v>13</v>
      </c>
      <c r="H35" s="52"/>
      <c r="I35" s="52"/>
      <c r="J35" s="52"/>
      <c r="K35" s="52"/>
      <c r="L35" s="52"/>
      <c r="M35" s="52"/>
      <c r="N35" s="52"/>
      <c r="O35" s="52"/>
      <c r="P35" s="52"/>
      <c r="X35" s="25" t="s">
        <v>14</v>
      </c>
    </row>
    <row r="36" spans="7:24">
      <c r="G36" s="1">
        <f>IF(G14=MAX($G$14:$W$32),1,0)</f>
        <v>0</v>
      </c>
      <c r="H36" s="2">
        <f>IF(SUM($G$55:G55)&gt;=1,0,IF(H14=MAX($G$14:$W$32),1,0))</f>
        <v>0</v>
      </c>
      <c r="I36" s="2">
        <f>IF(SUM($G$55:H55)&gt;=1,0,IF(I14=MAX($G$14:$W$32),1,0))</f>
        <v>0</v>
      </c>
      <c r="J36" s="2">
        <f>IF(SUM($G$55:I55)&gt;=1,0,IF(J14=MAX($G$14:$W$32),1,0))</f>
        <v>0</v>
      </c>
      <c r="K36" s="2">
        <f>IF(SUM($G$55:J55)&gt;=1,0,IF(K14=MAX($G$14:$W$32),1,0))</f>
        <v>0</v>
      </c>
      <c r="L36" s="2">
        <f>IF(SUM($G$55:K55)&gt;=1,0,IF(L14=MAX($G$14:$W$32),1,0))</f>
        <v>0</v>
      </c>
      <c r="M36" s="2">
        <f>IF(SUM($G$55:L55)&gt;=1,0,IF(M14=MAX($G$14:$W$32),1,0))</f>
        <v>0</v>
      </c>
      <c r="N36" s="2">
        <f>IF(SUM($G$55:M55)&gt;=1,0,IF(N14=MAX($G$14:$W$32),1,0))</f>
        <v>0</v>
      </c>
      <c r="O36" s="2">
        <f>IF(SUM($G$55:N55)&gt;=1,0,IF(O14=MAX($G$14:$W$32),1,0))</f>
        <v>0</v>
      </c>
      <c r="P36" s="2">
        <f>IF(SUM($G$55:O55)&gt;=1,0,IF(P14=MAX($G$14:$W$32),1,0))</f>
        <v>0</v>
      </c>
      <c r="Q36" s="2">
        <f>IF(SUM($G$55:P55)&gt;=1,0,IF(Q14=MAX($G$14:$W$32),1,0))</f>
        <v>0</v>
      </c>
      <c r="R36" s="2">
        <f>IF(SUM($G$55:Q55)&gt;=1,0,IF(R14=MAX($G$14:$W$32),1,0))</f>
        <v>0</v>
      </c>
      <c r="S36" s="2">
        <f>IF(SUM($G$55:R55)&gt;=1,0,IF(S14=MAX($G$14:$W$32),1,0))</f>
        <v>0</v>
      </c>
      <c r="T36" s="2">
        <f>IF(SUM($G$55:S55)&gt;=1,0,IF(T14=MAX($G$14:$W$32),1,0))</f>
        <v>0</v>
      </c>
      <c r="U36" s="2">
        <f>IF(SUM($G$55:T55)&gt;=1,0,IF(U14=MAX($G$14:$W$32),1,0))</f>
        <v>0</v>
      </c>
      <c r="V36" s="2">
        <f>IF(SUM($G$55:U55)&gt;=1,0,IF(V14=MAX($G$14:$W$32),1,0))</f>
        <v>0</v>
      </c>
      <c r="W36" s="3">
        <f>IF(SUM($G$55:V55)&gt;=1,0,IF(W14=MAX($G$14:$W$32),1,0))</f>
        <v>0</v>
      </c>
      <c r="X36" s="11">
        <f>SUM(G36:W36)</f>
        <v>0</v>
      </c>
    </row>
    <row r="37" spans="7:24">
      <c r="G37" s="4">
        <f>IF(SUM($G$36:G36)&gt;=1,0,IF(G15=MAX($G$14:$W$32),1,0))</f>
        <v>0</v>
      </c>
      <c r="H37" s="5">
        <f>IF(SUM($G$55:G$55)+SUM(H$36:H36)&gt;=1,0,IF(H15=MAX($G$14:$W$32),1,0))</f>
        <v>0</v>
      </c>
      <c r="I37" s="5">
        <f>IF(SUM($G$55:H$55)+SUM(I$36:I36)&gt;=1,0,IF(I15=MAX($G$14:$W$32),1,0))</f>
        <v>0</v>
      </c>
      <c r="J37" s="5">
        <f>IF(SUM($G$55:I$55)+SUM(J$36:J36)&gt;=1,0,IF(J15=MAX($G$14:$W$32),1,0))</f>
        <v>0</v>
      </c>
      <c r="K37" s="5">
        <f>IF(SUM($G$55:J$55)+SUM(K$36:K36)&gt;=1,0,IF(K15=MAX($G$14:$W$32),1,0))</f>
        <v>0</v>
      </c>
      <c r="L37" s="5">
        <f>IF(SUM($G$55:K$55)+SUM(L$36:L36)&gt;=1,0,IF(L15=MAX($G$14:$W$32),1,0))</f>
        <v>0</v>
      </c>
      <c r="M37" s="5">
        <f>IF(SUM($G$55:L$55)+SUM(M$36:M36)&gt;=1,0,IF(M15=MAX($G$14:$W$32),1,0))</f>
        <v>0</v>
      </c>
      <c r="N37" s="5">
        <f>IF(SUM($G$55:M$55)+SUM(N$36:N36)&gt;=1,0,IF(N15=MAX($G$14:$W$32),1,0))</f>
        <v>0</v>
      </c>
      <c r="O37" s="5">
        <f>IF(SUM($G$55:N$55)+SUM(O$36:O36)&gt;=1,0,IF(O15=MAX($G$14:$W$32),1,0))</f>
        <v>0</v>
      </c>
      <c r="P37" s="5">
        <f>IF(SUM($G$55:O$55)+SUM(P$36:P36)&gt;=1,0,IF(P15=MAX($G$14:$W$32),1,0))</f>
        <v>0</v>
      </c>
      <c r="Q37" s="5">
        <f>IF(SUM($G$55:P$55)+SUM(Q$36:Q36)&gt;=1,0,IF(Q15=MAX($G$14:$W$32),1,0))</f>
        <v>0</v>
      </c>
      <c r="R37" s="5">
        <f>IF(SUM($G$55:Q$55)+SUM(R$36:R36)&gt;=1,0,IF(R15=MAX($G$14:$W$32),1,0))</f>
        <v>0</v>
      </c>
      <c r="S37" s="5">
        <f>IF(SUM($G$55:R$55)+SUM(S$36:S36)&gt;=1,0,IF(S15=MAX($G$14:$W$32),1,0))</f>
        <v>0</v>
      </c>
      <c r="T37" s="5">
        <f>IF(SUM($G$55:S$55)+SUM(T$36:T36)&gt;=1,0,IF(T15=MAX($G$14:$W$32),1,0))</f>
        <v>0</v>
      </c>
      <c r="U37" s="5">
        <f>IF(SUM($G$55:T$55)+SUM(U$36:U36)&gt;=1,0,IF(U15=MAX($G$14:$W$32),1,0))</f>
        <v>0</v>
      </c>
      <c r="V37" s="5">
        <f>IF(SUM($G$55:U$55)+SUM(V$36:V36)&gt;=1,0,IF(V15=MAX($G$14:$W$32),1,0))</f>
        <v>0</v>
      </c>
      <c r="W37" s="6">
        <f>IF(SUM($G$55:V$55)+SUM(W$36:W36)&gt;=1,0,IF(W15=MAX($G$14:$W$32),1,0))</f>
        <v>0</v>
      </c>
      <c r="X37" s="11">
        <f t="shared" ref="X37:X54" si="6">SUM(G37:W37)</f>
        <v>0</v>
      </c>
    </row>
    <row r="38" spans="7:24">
      <c r="G38" s="4">
        <f>IF(SUM($G$36:G37)&gt;=1,0,IF(G16=MAX($G$14:$W$32),1,0))</f>
        <v>0</v>
      </c>
      <c r="H38" s="5">
        <f>IF(SUM($G$55:G$55)+SUM(H$36:H37)&gt;=1,0,IF(H16=MAX($G$14:$W$32),1,0))</f>
        <v>0</v>
      </c>
      <c r="I38" s="5">
        <f>IF(SUM($G$55:H$55)+SUM(I$36:I37)&gt;=1,0,IF(I16=MAX($G$14:$W$32),1,0))</f>
        <v>0</v>
      </c>
      <c r="J38" s="5">
        <f>IF(SUM($G$55:I$55)+SUM(J$36:J37)&gt;=1,0,IF(J16=MAX($G$14:$W$32),1,0))</f>
        <v>0</v>
      </c>
      <c r="K38" s="5">
        <f>IF(SUM($G$55:J$55)+SUM(K$36:K37)&gt;=1,0,IF(K16=MAX($G$14:$W$32),1,0))</f>
        <v>0</v>
      </c>
      <c r="L38" s="5">
        <f>IF(SUM($G$55:K$55)+SUM(L$36:L37)&gt;=1,0,IF(L16=MAX($G$14:$W$32),1,0))</f>
        <v>0</v>
      </c>
      <c r="M38" s="5">
        <f>IF(SUM($G$55:L$55)+SUM(M$36:M37)&gt;=1,0,IF(M16=MAX($G$14:$W$32),1,0))</f>
        <v>0</v>
      </c>
      <c r="N38" s="5">
        <f>IF(SUM($G$55:M$55)+SUM(N$36:N37)&gt;=1,0,IF(N16=MAX($G$14:$W$32),1,0))</f>
        <v>0</v>
      </c>
      <c r="O38" s="5">
        <f>IF(SUM($G$55:N$55)+SUM(O$36:O37)&gt;=1,0,IF(O16=MAX($G$14:$W$32),1,0))</f>
        <v>0</v>
      </c>
      <c r="P38" s="5">
        <f>IF(SUM($G$55:O$55)+SUM(P$36:P37)&gt;=1,0,IF(P16=MAX($G$14:$W$32),1,0))</f>
        <v>0</v>
      </c>
      <c r="Q38" s="5">
        <f>IF(SUM($G$55:P$55)+SUM(Q$36:Q37)&gt;=1,0,IF(Q16=MAX($G$14:$W$32),1,0))</f>
        <v>0</v>
      </c>
      <c r="R38" s="5">
        <f>IF(SUM($G$55:Q$55)+SUM(R$36:R37)&gt;=1,0,IF(R16=MAX($G$14:$W$32),1,0))</f>
        <v>0</v>
      </c>
      <c r="S38" s="5">
        <f>IF(SUM($G$55:R$55)+SUM(S$36:S37)&gt;=1,0,IF(S16=MAX($G$14:$W$32),1,0))</f>
        <v>0</v>
      </c>
      <c r="T38" s="5">
        <f>IF(SUM($G$55:S$55)+SUM(T$36:T37)&gt;=1,0,IF(T16=MAX($G$14:$W$32),1,0))</f>
        <v>0</v>
      </c>
      <c r="U38" s="5">
        <f>IF(SUM($G$55:T$55)+SUM(U$36:U37)&gt;=1,0,IF(U16=MAX($G$14:$W$32),1,0))</f>
        <v>0</v>
      </c>
      <c r="V38" s="5">
        <f>IF(SUM($G$55:U$55)+SUM(V$36:V37)&gt;=1,0,IF(V16=MAX($G$14:$W$32),1,0))</f>
        <v>0</v>
      </c>
      <c r="W38" s="6">
        <f>IF(SUM($G$55:V$55)+SUM(W$36:W37)&gt;=1,0,IF(W16=MAX($G$14:$W$32),1,0))</f>
        <v>0</v>
      </c>
      <c r="X38" s="11">
        <f t="shared" si="6"/>
        <v>0</v>
      </c>
    </row>
    <row r="39" spans="7:24">
      <c r="G39" s="4">
        <f>IF(SUM($G$36:G38)&gt;=1,0,IF(G17=MAX($G$14:$W$32),1,0))</f>
        <v>0</v>
      </c>
      <c r="H39" s="5">
        <f>IF(SUM($G$55:G$55)+SUM(H$36:H38)&gt;=1,0,IF(H17=MAX($G$14:$W$32),1,0))</f>
        <v>0</v>
      </c>
      <c r="I39" s="5">
        <f>IF(SUM($G$55:H$55)+SUM(I$36:I38)&gt;=1,0,IF(I17=MAX($G$14:$W$32),1,0))</f>
        <v>0</v>
      </c>
      <c r="J39" s="5">
        <f>IF(SUM($G$55:I$55)+SUM(J$36:J38)&gt;=1,0,IF(J17=MAX($G$14:$W$32),1,0))</f>
        <v>0</v>
      </c>
      <c r="K39" s="5">
        <f>IF(SUM($G$55:J$55)+SUM(K$36:K38)&gt;=1,0,IF(K17=MAX($G$14:$W$32),1,0))</f>
        <v>0</v>
      </c>
      <c r="L39" s="5">
        <f>IF(SUM($G$55:K$55)+SUM(L$36:L38)&gt;=1,0,IF(L17=MAX($G$14:$W$32),1,0))</f>
        <v>0</v>
      </c>
      <c r="M39" s="5">
        <f>IF(SUM($G$55:L$55)+SUM(M$36:M38)&gt;=1,0,IF(M17=MAX($G$14:$W$32),1,0))</f>
        <v>0</v>
      </c>
      <c r="N39" s="5">
        <f>IF(SUM($G$55:M$55)+SUM(N$36:N38)&gt;=1,0,IF(N17=MAX($G$14:$W$32),1,0))</f>
        <v>0</v>
      </c>
      <c r="O39" s="5">
        <f>IF(SUM($G$55:N$55)+SUM(O$36:O38)&gt;=1,0,IF(O17=MAX($G$14:$W$32),1,0))</f>
        <v>0</v>
      </c>
      <c r="P39" s="5">
        <f>IF(SUM($G$55:O$55)+SUM(P$36:P38)&gt;=1,0,IF(P17=MAX($G$14:$W$32),1,0))</f>
        <v>0</v>
      </c>
      <c r="Q39" s="5">
        <f>IF(SUM($G$55:P$55)+SUM(Q$36:Q38)&gt;=1,0,IF(Q17=MAX($G$14:$W$32),1,0))</f>
        <v>0</v>
      </c>
      <c r="R39" s="5">
        <f>IF(SUM($G$55:Q$55)+SUM(R$36:R38)&gt;=1,0,IF(R17=MAX($G$14:$W$32),1,0))</f>
        <v>0</v>
      </c>
      <c r="S39" s="5">
        <f>IF(SUM($G$55:R$55)+SUM(S$36:S38)&gt;=1,0,IF(S17=MAX($G$14:$W$32),1,0))</f>
        <v>0</v>
      </c>
      <c r="T39" s="5">
        <f>IF(SUM($G$55:S$55)+SUM(T$36:T38)&gt;=1,0,IF(T17=MAX($G$14:$W$32),1,0))</f>
        <v>0</v>
      </c>
      <c r="U39" s="5">
        <f>IF(SUM($G$55:T$55)+SUM(U$36:U38)&gt;=1,0,IF(U17=MAX($G$14:$W$32),1,0))</f>
        <v>0</v>
      </c>
      <c r="V39" s="5">
        <f>IF(SUM($G$55:U$55)+SUM(V$36:V38)&gt;=1,0,IF(V17=MAX($G$14:$W$32),1,0))</f>
        <v>0</v>
      </c>
      <c r="W39" s="6">
        <f>IF(SUM($G$55:V$55)+SUM(W$36:W38)&gt;=1,0,IF(W17=MAX($G$14:$W$32),1,0))</f>
        <v>0</v>
      </c>
      <c r="X39" s="11">
        <f t="shared" si="6"/>
        <v>0</v>
      </c>
    </row>
    <row r="40" spans="7:24">
      <c r="G40" s="4">
        <f>IF(SUM($G$36:G39)&gt;=1,0,IF(G18=MAX($G$14:$W$32),1,0))</f>
        <v>0</v>
      </c>
      <c r="H40" s="5">
        <f>IF(SUM($G$55:G$55)+SUM(H$36:H39)&gt;=1,0,IF(H18=MAX($G$14:$W$32),1,0))</f>
        <v>0</v>
      </c>
      <c r="I40" s="5">
        <f>IF(SUM($G$55:H$55)+SUM(I$36:I39)&gt;=1,0,IF(I18=MAX($G$14:$W$32),1,0))</f>
        <v>0</v>
      </c>
      <c r="J40" s="5">
        <f>IF(SUM($G$55:I$55)+SUM(J$36:J39)&gt;=1,0,IF(J18=MAX($G$14:$W$32),1,0))</f>
        <v>0</v>
      </c>
      <c r="K40" s="5">
        <f>IF(SUM($G$55:J$55)+SUM(K$36:K39)&gt;=1,0,IF(K18=MAX($G$14:$W$32),1,0))</f>
        <v>0</v>
      </c>
      <c r="L40" s="5">
        <f>IF(SUM($G$55:K$55)+SUM(L$36:L39)&gt;=1,0,IF(L18=MAX($G$14:$W$32),1,0))</f>
        <v>0</v>
      </c>
      <c r="M40" s="5">
        <f>IF(SUM($G$55:L$55)+SUM(M$36:M39)&gt;=1,0,IF(M18=MAX($G$14:$W$32),1,0))</f>
        <v>0</v>
      </c>
      <c r="N40" s="5">
        <f>IF(SUM($G$55:M$55)+SUM(N$36:N39)&gt;=1,0,IF(N18=MAX($G$14:$W$32),1,0))</f>
        <v>0</v>
      </c>
      <c r="O40" s="5">
        <f>IF(SUM($G$55:N$55)+SUM(O$36:O39)&gt;=1,0,IF(O18=MAX($G$14:$W$32),1,0))</f>
        <v>0</v>
      </c>
      <c r="P40" s="5">
        <f>IF(SUM($G$55:O$55)+SUM(P$36:P39)&gt;=1,0,IF(P18=MAX($G$14:$W$32),1,0))</f>
        <v>0</v>
      </c>
      <c r="Q40" s="5">
        <f>IF(SUM($G$55:P$55)+SUM(Q$36:Q39)&gt;=1,0,IF(Q18=MAX($G$14:$W$32),1,0))</f>
        <v>0</v>
      </c>
      <c r="R40" s="5">
        <f>IF(SUM($G$55:Q$55)+SUM(R$36:R39)&gt;=1,0,IF(R18=MAX($G$14:$W$32),1,0))</f>
        <v>0</v>
      </c>
      <c r="S40" s="5">
        <f>IF(SUM($G$55:R$55)+SUM(S$36:S39)&gt;=1,0,IF(S18=MAX($G$14:$W$32),1,0))</f>
        <v>0</v>
      </c>
      <c r="T40" s="5">
        <f>IF(SUM($G$55:S$55)+SUM(T$36:T39)&gt;=1,0,IF(T18=MAX($G$14:$W$32),1,0))</f>
        <v>0</v>
      </c>
      <c r="U40" s="5">
        <f>IF(SUM($G$55:T$55)+SUM(U$36:U39)&gt;=1,0,IF(U18=MAX($G$14:$W$32),1,0))</f>
        <v>0</v>
      </c>
      <c r="V40" s="5">
        <f>IF(SUM($G$55:U$55)+SUM(V$36:V39)&gt;=1,0,IF(V18=MAX($G$14:$W$32),1,0))</f>
        <v>0</v>
      </c>
      <c r="W40" s="6">
        <f>IF(SUM($G$55:V$55)+SUM(W$36:W39)&gt;=1,0,IF(W18=MAX($G$14:$W$32),1,0))</f>
        <v>0</v>
      </c>
      <c r="X40" s="11">
        <f t="shared" si="6"/>
        <v>0</v>
      </c>
    </row>
    <row r="41" spans="7:24">
      <c r="G41" s="4">
        <f>IF(SUM($G$36:G40)&gt;=1,0,IF(G19=MAX($G$14:$W$32),1,0))</f>
        <v>0</v>
      </c>
      <c r="H41" s="5">
        <f>IF(SUM($G$55:G$55)+SUM(H$36:H40)&gt;=1,0,IF(H19=MAX($G$14:$W$32),1,0))</f>
        <v>0</v>
      </c>
      <c r="I41" s="5">
        <f>IF(SUM($G$55:H$55)+SUM(I$36:I40)&gt;=1,0,IF(I19=MAX($G$14:$W$32),1,0))</f>
        <v>0</v>
      </c>
      <c r="J41" s="5">
        <f>IF(SUM($G$55:I$55)+SUM(J$36:J40)&gt;=1,0,IF(J19=MAX($G$14:$W$32),1,0))</f>
        <v>0</v>
      </c>
      <c r="K41" s="5">
        <f>IF(SUM($G$55:J$55)+SUM(K$36:K40)&gt;=1,0,IF(K19=MAX($G$14:$W$32),1,0))</f>
        <v>0</v>
      </c>
      <c r="L41" s="5">
        <f>IF(SUM($G$55:K$55)+SUM(L$36:L40)&gt;=1,0,IF(L19=MAX($G$14:$W$32),1,0))</f>
        <v>0</v>
      </c>
      <c r="M41" s="5">
        <f>IF(SUM($G$55:L$55)+SUM(M$36:M40)&gt;=1,0,IF(M19=MAX($G$14:$W$32),1,0))</f>
        <v>0</v>
      </c>
      <c r="N41" s="5">
        <f>IF(SUM($G$55:M$55)+SUM(N$36:N40)&gt;=1,0,IF(N19=MAX($G$14:$W$32),1,0))</f>
        <v>0</v>
      </c>
      <c r="O41" s="5">
        <f>IF(SUM($G$55:N$55)+SUM(O$36:O40)&gt;=1,0,IF(O19=MAX($G$14:$W$32),1,0))</f>
        <v>0</v>
      </c>
      <c r="P41" s="5">
        <f>IF(SUM($G$55:O$55)+SUM(P$36:P40)&gt;=1,0,IF(P19=MAX($G$14:$W$32),1,0))</f>
        <v>0</v>
      </c>
      <c r="Q41" s="5">
        <f>IF(SUM($G$55:P$55)+SUM(Q$36:Q40)&gt;=1,0,IF(Q19=MAX($G$14:$W$32),1,0))</f>
        <v>0</v>
      </c>
      <c r="R41" s="5">
        <f>IF(SUM($G$55:Q$55)+SUM(R$36:R40)&gt;=1,0,IF(R19=MAX($G$14:$W$32),1,0))</f>
        <v>0</v>
      </c>
      <c r="S41" s="5">
        <f>IF(SUM($G$55:R$55)+SUM(S$36:S40)&gt;=1,0,IF(S19=MAX($G$14:$W$32),1,0))</f>
        <v>0</v>
      </c>
      <c r="T41" s="5">
        <f>IF(SUM($G$55:S$55)+SUM(T$36:T40)&gt;=1,0,IF(T19=MAX($G$14:$W$32),1,0))</f>
        <v>0</v>
      </c>
      <c r="U41" s="5">
        <f>IF(SUM($G$55:T$55)+SUM(U$36:U40)&gt;=1,0,IF(U19=MAX($G$14:$W$32),1,0))</f>
        <v>0</v>
      </c>
      <c r="V41" s="5">
        <f>IF(SUM($G$55:U$55)+SUM(V$36:V40)&gt;=1,0,IF(V19=MAX($G$14:$W$32),1,0))</f>
        <v>0</v>
      </c>
      <c r="W41" s="6">
        <f>IF(SUM($G$55:V$55)+SUM(W$36:W40)&gt;=1,0,IF(W19=MAX($G$14:$W$32),1,0))</f>
        <v>0</v>
      </c>
      <c r="X41" s="11">
        <f t="shared" si="6"/>
        <v>0</v>
      </c>
    </row>
    <row r="42" spans="7:24">
      <c r="G42" s="4">
        <f>IF(SUM($G$36:G41)&gt;=1,0,IF(G20=MAX($G$14:$W$32),1,0))</f>
        <v>0</v>
      </c>
      <c r="H42" s="5">
        <f>IF(SUM($G$55:G$55)+SUM(H$36:H41)&gt;=1,0,IF(H20=MAX($G$14:$W$32),1,0))</f>
        <v>0</v>
      </c>
      <c r="I42" s="5">
        <f>IF(SUM($G$55:H$55)+SUM(I$36:I41)&gt;=1,0,IF(I20=MAX($G$14:$W$32),1,0))</f>
        <v>0</v>
      </c>
      <c r="J42" s="5">
        <f>IF(SUM($G$55:I$55)+SUM(J$36:J41)&gt;=1,0,IF(J20=MAX($G$14:$W$32),1,0))</f>
        <v>0</v>
      </c>
      <c r="K42" s="5">
        <f>IF(SUM($G$55:J$55)+SUM(K$36:K41)&gt;=1,0,IF(K20=MAX($G$14:$W$32),1,0))</f>
        <v>0</v>
      </c>
      <c r="L42" s="5">
        <f>IF(SUM($G$55:K$55)+SUM(L$36:L41)&gt;=1,0,IF(L20=MAX($G$14:$W$32),1,0))</f>
        <v>0</v>
      </c>
      <c r="M42" s="5">
        <f>IF(SUM($G$55:L$55)+SUM(M$36:M41)&gt;=1,0,IF(M20=MAX($G$14:$W$32),1,0))</f>
        <v>0</v>
      </c>
      <c r="N42" s="5">
        <f>IF(SUM($G$55:M$55)+SUM(N$36:N41)&gt;=1,0,IF(N20=MAX($G$14:$W$32),1,0))</f>
        <v>0</v>
      </c>
      <c r="O42" s="5">
        <f>IF(SUM($G$55:N$55)+SUM(O$36:O41)&gt;=1,0,IF(O20=MAX($G$14:$W$32),1,0))</f>
        <v>0</v>
      </c>
      <c r="P42" s="5">
        <f>IF(SUM($G$55:O$55)+SUM(P$36:P41)&gt;=1,0,IF(P20=MAX($G$14:$W$32),1,0))</f>
        <v>0</v>
      </c>
      <c r="Q42" s="5">
        <f>IF(SUM($G$55:P$55)+SUM(Q$36:Q41)&gt;=1,0,IF(Q20=MAX($G$14:$W$32),1,0))</f>
        <v>0</v>
      </c>
      <c r="R42" s="5">
        <f>IF(SUM($G$55:Q$55)+SUM(R$36:R41)&gt;=1,0,IF(R20=MAX($G$14:$W$32),1,0))</f>
        <v>0</v>
      </c>
      <c r="S42" s="5">
        <f>IF(SUM($G$55:R$55)+SUM(S$36:S41)&gt;=1,0,IF(S20=MAX($G$14:$W$32),1,0))</f>
        <v>0</v>
      </c>
      <c r="T42" s="5">
        <f>IF(SUM($G$55:S$55)+SUM(T$36:T41)&gt;=1,0,IF(T20=MAX($G$14:$W$32),1,0))</f>
        <v>0</v>
      </c>
      <c r="U42" s="5">
        <f>IF(SUM($G$55:T$55)+SUM(U$36:U41)&gt;=1,0,IF(U20=MAX($G$14:$W$32),1,0))</f>
        <v>0</v>
      </c>
      <c r="V42" s="5">
        <f>IF(SUM($G$55:U$55)+SUM(V$36:V41)&gt;=1,0,IF(V20=MAX($G$14:$W$32),1,0))</f>
        <v>0</v>
      </c>
      <c r="W42" s="6">
        <f>IF(SUM($G$55:V$55)+SUM(W$36:W41)&gt;=1,0,IF(W20=MAX($G$14:$W$32),1,0))</f>
        <v>0</v>
      </c>
      <c r="X42" s="11">
        <f t="shared" si="6"/>
        <v>0</v>
      </c>
    </row>
    <row r="43" spans="7:24">
      <c r="G43" s="4">
        <f>IF(SUM($G$36:G42)&gt;=1,0,IF(G21=MAX($G$14:$W$32),1,0))</f>
        <v>0</v>
      </c>
      <c r="H43" s="5">
        <f>IF(SUM($G$55:G$55)+SUM(H$36:H42)&gt;=1,0,IF(H21=MAX($G$14:$W$32),1,0))</f>
        <v>0</v>
      </c>
      <c r="I43" s="5">
        <f>IF(SUM($G$55:H$55)+SUM(I$36:I42)&gt;=1,0,IF(I21=MAX($G$14:$W$32),1,0))</f>
        <v>0</v>
      </c>
      <c r="J43" s="5">
        <f>IF(SUM($G$55:I$55)+SUM(J$36:J42)&gt;=1,0,IF(J21=MAX($G$14:$W$32),1,0))</f>
        <v>0</v>
      </c>
      <c r="K43" s="5">
        <f>IF(SUM($G$55:J$55)+SUM(K$36:K42)&gt;=1,0,IF(K21=MAX($G$14:$W$32),1,0))</f>
        <v>0</v>
      </c>
      <c r="L43" s="5">
        <f>IF(SUM($G$55:K$55)+SUM(L$36:L42)&gt;=1,0,IF(L21=MAX($G$14:$W$32),1,0))</f>
        <v>0</v>
      </c>
      <c r="M43" s="5">
        <f>IF(SUM($G$55:L$55)+SUM(M$36:M42)&gt;=1,0,IF(M21=MAX($G$14:$W$32),1,0))</f>
        <v>0</v>
      </c>
      <c r="N43" s="5">
        <f>IF(SUM($G$55:M$55)+SUM(N$36:N42)&gt;=1,0,IF(N21=MAX($G$14:$W$32),1,0))</f>
        <v>0</v>
      </c>
      <c r="O43" s="5">
        <f>IF(SUM($G$55:N$55)+SUM(O$36:O42)&gt;=1,0,IF(O21=MAX($G$14:$W$32),1,0))</f>
        <v>0</v>
      </c>
      <c r="P43" s="5">
        <f>IF(SUM($G$55:O$55)+SUM(P$36:P42)&gt;=1,0,IF(P21=MAX($G$14:$W$32),1,0))</f>
        <v>0</v>
      </c>
      <c r="Q43" s="5">
        <f>IF(SUM($G$55:P$55)+SUM(Q$36:Q42)&gt;=1,0,IF(Q21=MAX($G$14:$W$32),1,0))</f>
        <v>0</v>
      </c>
      <c r="R43" s="5">
        <f>IF(SUM($G$55:Q$55)+SUM(R$36:R42)&gt;=1,0,IF(R21=MAX($G$14:$W$32),1,0))</f>
        <v>0</v>
      </c>
      <c r="S43" s="5">
        <f>IF(SUM($G$55:R$55)+SUM(S$36:S42)&gt;=1,0,IF(S21=MAX($G$14:$W$32),1,0))</f>
        <v>0</v>
      </c>
      <c r="T43" s="5">
        <f>IF(SUM($G$55:S$55)+SUM(T$36:T42)&gt;=1,0,IF(T21=MAX($G$14:$W$32),1,0))</f>
        <v>0</v>
      </c>
      <c r="U43" s="5">
        <f>IF(SUM($G$55:T$55)+SUM(U$36:U42)&gt;=1,0,IF(U21=MAX($G$14:$W$32),1,0))</f>
        <v>0</v>
      </c>
      <c r="V43" s="5">
        <f>IF(SUM($G$55:U$55)+SUM(V$36:V42)&gt;=1,0,IF(V21=MAX($G$14:$W$32),1,0))</f>
        <v>0</v>
      </c>
      <c r="W43" s="6">
        <f>IF(SUM($G$55:V$55)+SUM(W$36:W42)&gt;=1,0,IF(W21=MAX($G$14:$W$32),1,0))</f>
        <v>0</v>
      </c>
      <c r="X43" s="11">
        <f t="shared" si="6"/>
        <v>0</v>
      </c>
    </row>
    <row r="44" spans="7:24">
      <c r="G44" s="4">
        <f>IF(SUM($G$36:G43)&gt;=1,0,IF(G22=MAX($G$14:$W$32),1,0))</f>
        <v>0</v>
      </c>
      <c r="H44" s="5">
        <f>IF(SUM($G$55:G$55)+SUM(H$36:H43)&gt;=1,0,IF(H22=MAX($G$14:$W$32),1,0))</f>
        <v>0</v>
      </c>
      <c r="I44" s="5">
        <f>IF(SUM($G$55:H$55)+SUM(I$36:I43)&gt;=1,0,IF(I22=MAX($G$14:$W$32),1,0))</f>
        <v>0</v>
      </c>
      <c r="J44" s="5">
        <f>IF(SUM($G$55:I$55)+SUM(J$36:J43)&gt;=1,0,IF(J22=MAX($G$14:$W$32),1,0))</f>
        <v>0</v>
      </c>
      <c r="K44" s="5">
        <f>IF(SUM($G$55:J$55)+SUM(K$36:K43)&gt;=1,0,IF(K22=MAX($G$14:$W$32),1,0))</f>
        <v>0</v>
      </c>
      <c r="L44" s="5">
        <f>IF(SUM($G$55:K$55)+SUM(L$36:L43)&gt;=1,0,IF(L22=MAX($G$14:$W$32),1,0))</f>
        <v>0</v>
      </c>
      <c r="M44" s="5">
        <f>IF(SUM($G$55:L$55)+SUM(M$36:M43)&gt;=1,0,IF(M22=MAX($G$14:$W$32),1,0))</f>
        <v>1</v>
      </c>
      <c r="N44" s="5">
        <f>IF(SUM($G$55:M$55)+SUM(N$36:N43)&gt;=1,0,IF(N22=MAX($G$14:$W$32),1,0))</f>
        <v>0</v>
      </c>
      <c r="O44" s="5">
        <f>IF(SUM($G$55:N$55)+SUM(O$36:O43)&gt;=1,0,IF(O22=MAX($G$14:$W$32),1,0))</f>
        <v>0</v>
      </c>
      <c r="P44" s="5">
        <f>IF(SUM($G$55:O$55)+SUM(P$36:P43)&gt;=1,0,IF(P22=MAX($G$14:$W$32),1,0))</f>
        <v>0</v>
      </c>
      <c r="Q44" s="5">
        <f>IF(SUM($G$55:P$55)+SUM(Q$36:Q43)&gt;=1,0,IF(Q22=MAX($G$14:$W$32),1,0))</f>
        <v>0</v>
      </c>
      <c r="R44" s="5">
        <f>IF(SUM($G$55:Q$55)+SUM(R$36:R43)&gt;=1,0,IF(R22=MAX($G$14:$W$32),1,0))</f>
        <v>0</v>
      </c>
      <c r="S44" s="5">
        <f>IF(SUM($G$55:R$55)+SUM(S$36:S43)&gt;=1,0,IF(S22=MAX($G$14:$W$32),1,0))</f>
        <v>0</v>
      </c>
      <c r="T44" s="5">
        <f>IF(SUM($G$55:S$55)+SUM(T$36:T43)&gt;=1,0,IF(T22=MAX($G$14:$W$32),1,0))</f>
        <v>0</v>
      </c>
      <c r="U44" s="5">
        <f>IF(SUM($G$55:T$55)+SUM(U$36:U43)&gt;=1,0,IF(U22=MAX($G$14:$W$32),1,0))</f>
        <v>0</v>
      </c>
      <c r="V44" s="5">
        <f>IF(SUM($G$55:U$55)+SUM(V$36:V43)&gt;=1,0,IF(V22=MAX($G$14:$W$32),1,0))</f>
        <v>0</v>
      </c>
      <c r="W44" s="6">
        <f>IF(SUM($G$55:V$55)+SUM(W$36:W43)&gt;=1,0,IF(W22=MAX($G$14:$W$32),1,0))</f>
        <v>0</v>
      </c>
      <c r="X44" s="11">
        <f t="shared" si="6"/>
        <v>1</v>
      </c>
    </row>
    <row r="45" spans="7:24">
      <c r="G45" s="4">
        <f>IF(SUM($G$36:G44)&gt;=1,0,IF(G23=MAX($G$14:$W$32),1,0))</f>
        <v>0</v>
      </c>
      <c r="H45" s="5">
        <f>IF(SUM($G$55:G$55)+SUM(H$36:H44)&gt;=1,0,IF(H23=MAX($G$14:$W$32),1,0))</f>
        <v>0</v>
      </c>
      <c r="I45" s="5">
        <f>IF(SUM($G$55:H$55)+SUM(I$36:I44)&gt;=1,0,IF(I23=MAX($G$14:$W$32),1,0))</f>
        <v>0</v>
      </c>
      <c r="J45" s="5">
        <f>IF(SUM($G$55:I$55)+SUM(J$36:J44)&gt;=1,0,IF(J23=MAX($G$14:$W$32),1,0))</f>
        <v>0</v>
      </c>
      <c r="K45" s="5">
        <f>IF(SUM($G$55:J$55)+SUM(K$36:K44)&gt;=1,0,IF(K23=MAX($G$14:$W$32),1,0))</f>
        <v>0</v>
      </c>
      <c r="L45" s="5">
        <f>IF(SUM($G$55:K$55)+SUM(L$36:L44)&gt;=1,0,IF(L23=MAX($G$14:$W$32),1,0))</f>
        <v>0</v>
      </c>
      <c r="M45" s="5">
        <f>IF(SUM($G$55:L$55)+SUM(M$36:M44)&gt;=1,0,IF(M23=MAX($G$14:$W$32),1,0))</f>
        <v>0</v>
      </c>
      <c r="N45" s="5">
        <f>IF(SUM($G$55:M$55)+SUM(N$36:N44)&gt;=1,0,IF(N23=MAX($G$14:$W$32),1,0))</f>
        <v>0</v>
      </c>
      <c r="O45" s="5">
        <f>IF(SUM($G$55:N$55)+SUM(O$36:O44)&gt;=1,0,IF(O23=MAX($G$14:$W$32),1,0))</f>
        <v>0</v>
      </c>
      <c r="P45" s="5">
        <f>IF(SUM($G$55:O$55)+SUM(P$36:P44)&gt;=1,0,IF(P23=MAX($G$14:$W$32),1,0))</f>
        <v>0</v>
      </c>
      <c r="Q45" s="5">
        <f>IF(SUM($G$55:P$55)+SUM(Q$36:Q44)&gt;=1,0,IF(Q23=MAX($G$14:$W$32),1,0))</f>
        <v>0</v>
      </c>
      <c r="R45" s="5">
        <f>IF(SUM($G$55:Q$55)+SUM(R$36:R44)&gt;=1,0,IF(R23=MAX($G$14:$W$32),1,0))</f>
        <v>0</v>
      </c>
      <c r="S45" s="5">
        <f>IF(SUM($G$55:R$55)+SUM(S$36:S44)&gt;=1,0,IF(S23=MAX($G$14:$W$32),1,0))</f>
        <v>0</v>
      </c>
      <c r="T45" s="5">
        <f>IF(SUM($G$55:S$55)+SUM(T$36:T44)&gt;=1,0,IF(T23=MAX($G$14:$W$32),1,0))</f>
        <v>0</v>
      </c>
      <c r="U45" s="5">
        <f>IF(SUM($G$55:T$55)+SUM(U$36:U44)&gt;=1,0,IF(U23=MAX($G$14:$W$32),1,0))</f>
        <v>0</v>
      </c>
      <c r="V45" s="5">
        <f>IF(SUM($G$55:U$55)+SUM(V$36:V44)&gt;=1,0,IF(V23=MAX($G$14:$W$32),1,0))</f>
        <v>0</v>
      </c>
      <c r="W45" s="6">
        <f>IF(SUM($G$55:V$55)+SUM(W$36:W44)&gt;=1,0,IF(W23=MAX($G$14:$W$32),1,0))</f>
        <v>0</v>
      </c>
      <c r="X45" s="11">
        <f t="shared" si="6"/>
        <v>0</v>
      </c>
    </row>
    <row r="46" spans="7:24">
      <c r="G46" s="4">
        <f>IF(SUM($G$36:G45)&gt;=1,0,IF(G24=MAX($G$14:$W$32),1,0))</f>
        <v>0</v>
      </c>
      <c r="H46" s="5">
        <f>IF(SUM($G$55:G$55)+SUM(H$36:H45)&gt;=1,0,IF(H24=MAX($G$14:$W$32),1,0))</f>
        <v>0</v>
      </c>
      <c r="I46" s="5">
        <f>IF(SUM($G$55:H$55)+SUM(I$36:I45)&gt;=1,0,IF(I24=MAX($G$14:$W$32),1,0))</f>
        <v>0</v>
      </c>
      <c r="J46" s="5">
        <f>IF(SUM($G$55:I$55)+SUM(J$36:J45)&gt;=1,0,IF(J24=MAX($G$14:$W$32),1,0))</f>
        <v>0</v>
      </c>
      <c r="K46" s="5">
        <f>IF(SUM($G$55:J$55)+SUM(K$36:K45)&gt;=1,0,IF(K24=MAX($G$14:$W$32),1,0))</f>
        <v>0</v>
      </c>
      <c r="L46" s="5">
        <f>IF(SUM($G$55:K$55)+SUM(L$36:L45)&gt;=1,0,IF(L24=MAX($G$14:$W$32),1,0))</f>
        <v>0</v>
      </c>
      <c r="M46" s="5">
        <f>IF(SUM($G$55:L$55)+SUM(M$36:M45)&gt;=1,0,IF(M24=MAX($G$14:$W$32),1,0))</f>
        <v>0</v>
      </c>
      <c r="N46" s="5">
        <f>IF(SUM($G$55:M$55)+SUM(N$36:N45)&gt;=1,0,IF(N24=MAX($G$14:$W$32),1,0))</f>
        <v>0</v>
      </c>
      <c r="O46" s="5">
        <f>IF(SUM($G$55:N$55)+SUM(O$36:O45)&gt;=1,0,IF(O24=MAX($G$14:$W$32),1,0))</f>
        <v>0</v>
      </c>
      <c r="P46" s="5">
        <f>IF(SUM($G$55:O$55)+SUM(P$36:P45)&gt;=1,0,IF(P24=MAX($G$14:$W$32),1,0))</f>
        <v>0</v>
      </c>
      <c r="Q46" s="5">
        <f>IF(SUM($G$55:P$55)+SUM(Q$36:Q45)&gt;=1,0,IF(Q24=MAX($G$14:$W$32),1,0))</f>
        <v>0</v>
      </c>
      <c r="R46" s="5">
        <f>IF(SUM($G$55:Q$55)+SUM(R$36:R45)&gt;=1,0,IF(R24=MAX($G$14:$W$32),1,0))</f>
        <v>0</v>
      </c>
      <c r="S46" s="5">
        <f>IF(SUM($G$55:R$55)+SUM(S$36:S45)&gt;=1,0,IF(S24=MAX($G$14:$W$32),1,0))</f>
        <v>0</v>
      </c>
      <c r="T46" s="5">
        <f>IF(SUM($G$55:S$55)+SUM(T$36:T45)&gt;=1,0,IF(T24=MAX($G$14:$W$32),1,0))</f>
        <v>0</v>
      </c>
      <c r="U46" s="5">
        <f>IF(SUM($G$55:T$55)+SUM(U$36:U45)&gt;=1,0,IF(U24=MAX($G$14:$W$32),1,0))</f>
        <v>0</v>
      </c>
      <c r="V46" s="5">
        <f>IF(SUM($G$55:U$55)+SUM(V$36:V45)&gt;=1,0,IF(V24=MAX($G$14:$W$32),1,0))</f>
        <v>0</v>
      </c>
      <c r="W46" s="6">
        <f>IF(SUM($G$55:V$55)+SUM(W$36:W45)&gt;=1,0,IF(W24=MAX($G$14:$W$32),1,0))</f>
        <v>0</v>
      </c>
      <c r="X46" s="11">
        <f t="shared" si="6"/>
        <v>0</v>
      </c>
    </row>
    <row r="47" spans="7:24">
      <c r="G47" s="4">
        <f>IF(SUM($G$36:G46)&gt;=1,0,IF(G25=MAX($G$14:$W$32),1,0))</f>
        <v>0</v>
      </c>
      <c r="H47" s="5">
        <f>IF(SUM($G$55:G$55)+SUM(H$36:H46)&gt;=1,0,IF(H25=MAX($G$14:$W$32),1,0))</f>
        <v>0</v>
      </c>
      <c r="I47" s="5">
        <f>IF(SUM($G$55:H$55)+SUM(I$36:I46)&gt;=1,0,IF(I25=MAX($G$14:$W$32),1,0))</f>
        <v>0</v>
      </c>
      <c r="J47" s="5">
        <f>IF(SUM($G$55:I$55)+SUM(J$36:J46)&gt;=1,0,IF(J25=MAX($G$14:$W$32),1,0))</f>
        <v>0</v>
      </c>
      <c r="K47" s="5">
        <f>IF(SUM($G$55:J$55)+SUM(K$36:K46)&gt;=1,0,IF(K25=MAX($G$14:$W$32),1,0))</f>
        <v>0</v>
      </c>
      <c r="L47" s="5">
        <f>IF(SUM($G$55:K$55)+SUM(L$36:L46)&gt;=1,0,IF(L25=MAX($G$14:$W$32),1,0))</f>
        <v>0</v>
      </c>
      <c r="M47" s="5">
        <f>IF(SUM($G$55:L$55)+SUM(M$36:M46)&gt;=1,0,IF(M25=MAX($G$14:$W$32),1,0))</f>
        <v>0</v>
      </c>
      <c r="N47" s="5">
        <f>IF(SUM($G$55:M$55)+SUM(N$36:N46)&gt;=1,0,IF(N25=MAX($G$14:$W$32),1,0))</f>
        <v>0</v>
      </c>
      <c r="O47" s="5">
        <f>IF(SUM($G$55:N$55)+SUM(O$36:O46)&gt;=1,0,IF(O25=MAX($G$14:$W$32),1,0))</f>
        <v>0</v>
      </c>
      <c r="P47" s="5">
        <f>IF(SUM($G$55:O$55)+SUM(P$36:P46)&gt;=1,0,IF(P25=MAX($G$14:$W$32),1,0))</f>
        <v>0</v>
      </c>
      <c r="Q47" s="5">
        <f>IF(SUM($G$55:P$55)+SUM(Q$36:Q46)&gt;=1,0,IF(Q25=MAX($G$14:$W$32),1,0))</f>
        <v>0</v>
      </c>
      <c r="R47" s="5">
        <f>IF(SUM($G$55:Q$55)+SUM(R$36:R46)&gt;=1,0,IF(R25=MAX($G$14:$W$32),1,0))</f>
        <v>0</v>
      </c>
      <c r="S47" s="5">
        <f>IF(SUM($G$55:R$55)+SUM(S$36:S46)&gt;=1,0,IF(S25=MAX($G$14:$W$32),1,0))</f>
        <v>0</v>
      </c>
      <c r="T47" s="5">
        <f>IF(SUM($G$55:S$55)+SUM(T$36:T46)&gt;=1,0,IF(T25=MAX($G$14:$W$32),1,0))</f>
        <v>0</v>
      </c>
      <c r="U47" s="5">
        <f>IF(SUM($G$55:T$55)+SUM(U$36:U46)&gt;=1,0,IF(U25=MAX($G$14:$W$32),1,0))</f>
        <v>0</v>
      </c>
      <c r="V47" s="5">
        <f>IF(SUM($G$55:U$55)+SUM(V$36:V46)&gt;=1,0,IF(V25=MAX($G$14:$W$32),1,0))</f>
        <v>0</v>
      </c>
      <c r="W47" s="6">
        <f>IF(SUM($G$55:V$55)+SUM(W$36:W46)&gt;=1,0,IF(W25=MAX($G$14:$W$32),1,0))</f>
        <v>0</v>
      </c>
      <c r="X47" s="11">
        <f t="shared" si="6"/>
        <v>0</v>
      </c>
    </row>
    <row r="48" spans="7:24">
      <c r="G48" s="4">
        <f>IF(SUM($G$36:G47)&gt;=1,0,IF(G26=MAX($G$14:$W$32),1,0))</f>
        <v>0</v>
      </c>
      <c r="H48" s="5">
        <f>IF(SUM($G$55:G$55)+SUM(H$36:H47)&gt;=1,0,IF(H26=MAX($G$14:$W$32),1,0))</f>
        <v>0</v>
      </c>
      <c r="I48" s="5">
        <f>IF(SUM($G$55:H$55)+SUM(I$36:I47)&gt;=1,0,IF(I26=MAX($G$14:$W$32),1,0))</f>
        <v>0</v>
      </c>
      <c r="J48" s="5">
        <f>IF(SUM($G$55:I$55)+SUM(J$36:J47)&gt;=1,0,IF(J26=MAX($G$14:$W$32),1,0))</f>
        <v>0</v>
      </c>
      <c r="K48" s="5">
        <f>IF(SUM($G$55:J$55)+SUM(K$36:K47)&gt;=1,0,IF(K26=MAX($G$14:$W$32),1,0))</f>
        <v>0</v>
      </c>
      <c r="L48" s="5">
        <f>IF(SUM($G$55:K$55)+SUM(L$36:L47)&gt;=1,0,IF(L26=MAX($G$14:$W$32),1,0))</f>
        <v>0</v>
      </c>
      <c r="M48" s="5">
        <f>IF(SUM($G$55:L$55)+SUM(M$36:M47)&gt;=1,0,IF(M26=MAX($G$14:$W$32),1,0))</f>
        <v>0</v>
      </c>
      <c r="N48" s="5">
        <f>IF(SUM($G$55:M$55)+SUM(N$36:N47)&gt;=1,0,IF(N26=MAX($G$14:$W$32),1,0))</f>
        <v>0</v>
      </c>
      <c r="O48" s="5">
        <f>IF(SUM($G$55:N$55)+SUM(O$36:O47)&gt;=1,0,IF(O26=MAX($G$14:$W$32),1,0))</f>
        <v>0</v>
      </c>
      <c r="P48" s="5">
        <f>IF(SUM($G$55:O$55)+SUM(P$36:P47)&gt;=1,0,IF(P26=MAX($G$14:$W$32),1,0))</f>
        <v>0</v>
      </c>
      <c r="Q48" s="5">
        <f>IF(SUM($G$55:P$55)+SUM(Q$36:Q47)&gt;=1,0,IF(Q26=MAX($G$14:$W$32),1,0))</f>
        <v>0</v>
      </c>
      <c r="R48" s="5">
        <f>IF(SUM($G$55:Q$55)+SUM(R$36:R47)&gt;=1,0,IF(R26=MAX($G$14:$W$32),1,0))</f>
        <v>0</v>
      </c>
      <c r="S48" s="5">
        <f>IF(SUM($G$55:R$55)+SUM(S$36:S47)&gt;=1,0,IF(S26=MAX($G$14:$W$32),1,0))</f>
        <v>0</v>
      </c>
      <c r="T48" s="5">
        <f>IF(SUM($G$55:S$55)+SUM(T$36:T47)&gt;=1,0,IF(T26=MAX($G$14:$W$32),1,0))</f>
        <v>0</v>
      </c>
      <c r="U48" s="5">
        <f>IF(SUM($G$55:T$55)+SUM(U$36:U47)&gt;=1,0,IF(U26=MAX($G$14:$W$32),1,0))</f>
        <v>0</v>
      </c>
      <c r="V48" s="5">
        <f>IF(SUM($G$55:U$55)+SUM(V$36:V47)&gt;=1,0,IF(V26=MAX($G$14:$W$32),1,0))</f>
        <v>0</v>
      </c>
      <c r="W48" s="6">
        <f>IF(SUM($G$55:V$55)+SUM(W$36:W47)&gt;=1,0,IF(W26=MAX($G$14:$W$32),1,0))</f>
        <v>0</v>
      </c>
      <c r="X48" s="11">
        <f t="shared" si="6"/>
        <v>0</v>
      </c>
    </row>
    <row r="49" spans="6:24">
      <c r="G49" s="4">
        <f>IF(SUM($G$36:G48)&gt;=1,0,IF(G27=MAX($G$14:$W$32),1,0))</f>
        <v>0</v>
      </c>
      <c r="H49" s="5">
        <f>IF(SUM($G$55:G$55)+SUM(H$36:H48)&gt;=1,0,IF(H27=MAX($G$14:$W$32),1,0))</f>
        <v>0</v>
      </c>
      <c r="I49" s="5">
        <f>IF(SUM($G$55:H$55)+SUM(I$36:I48)&gt;=1,0,IF(I27=MAX($G$14:$W$32),1,0))</f>
        <v>0</v>
      </c>
      <c r="J49" s="5">
        <f>IF(SUM($G$55:I$55)+SUM(J$36:J48)&gt;=1,0,IF(J27=MAX($G$14:$W$32),1,0))</f>
        <v>0</v>
      </c>
      <c r="K49" s="5">
        <f>IF(SUM($G$55:J$55)+SUM(K$36:K48)&gt;=1,0,IF(K27=MAX($G$14:$W$32),1,0))</f>
        <v>0</v>
      </c>
      <c r="L49" s="5">
        <f>IF(SUM($G$55:K$55)+SUM(L$36:L48)&gt;=1,0,IF(L27=MAX($G$14:$W$32),1,0))</f>
        <v>0</v>
      </c>
      <c r="M49" s="5">
        <f>IF(SUM($G$55:L$55)+SUM(M$36:M48)&gt;=1,0,IF(M27=MAX($G$14:$W$32),1,0))</f>
        <v>0</v>
      </c>
      <c r="N49" s="5">
        <f>IF(SUM($G$55:M$55)+SUM(N$36:N48)&gt;=1,0,IF(N27=MAX($G$14:$W$32),1,0))</f>
        <v>0</v>
      </c>
      <c r="O49" s="5">
        <f>IF(SUM($G$55:N$55)+SUM(O$36:O48)&gt;=1,0,IF(O27=MAX($G$14:$W$32),1,0))</f>
        <v>0</v>
      </c>
      <c r="P49" s="5">
        <f>IF(SUM($G$55:O$55)+SUM(P$36:P48)&gt;=1,0,IF(P27=MAX($G$14:$W$32),1,0))</f>
        <v>0</v>
      </c>
      <c r="Q49" s="5">
        <f>IF(SUM($G$55:P$55)+SUM(Q$36:Q48)&gt;=1,0,IF(Q27=MAX($G$14:$W$32),1,0))</f>
        <v>0</v>
      </c>
      <c r="R49" s="5">
        <f>IF(SUM($G$55:Q$55)+SUM(R$36:R48)&gt;=1,0,IF(R27=MAX($G$14:$W$32),1,0))</f>
        <v>0</v>
      </c>
      <c r="S49" s="5">
        <f>IF(SUM($G$55:R$55)+SUM(S$36:S48)&gt;=1,0,IF(S27=MAX($G$14:$W$32),1,0))</f>
        <v>0</v>
      </c>
      <c r="T49" s="5">
        <f>IF(SUM($G$55:S$55)+SUM(T$36:T48)&gt;=1,0,IF(T27=MAX($G$14:$W$32),1,0))</f>
        <v>0</v>
      </c>
      <c r="U49" s="5">
        <f>IF(SUM($G$55:T$55)+SUM(U$36:U48)&gt;=1,0,IF(U27=MAX($G$14:$W$32),1,0))</f>
        <v>0</v>
      </c>
      <c r="V49" s="5">
        <f>IF(SUM($G$55:U$55)+SUM(V$36:V48)&gt;=1,0,IF(V27=MAX($G$14:$W$32),1,0))</f>
        <v>0</v>
      </c>
      <c r="W49" s="6">
        <f>IF(SUM($G$55:V$55)+SUM(W$36:W48)&gt;=1,0,IF(W27=MAX($G$14:$W$32),1,0))</f>
        <v>0</v>
      </c>
      <c r="X49" s="11">
        <f t="shared" si="6"/>
        <v>0</v>
      </c>
    </row>
    <row r="50" spans="6:24">
      <c r="G50" s="4">
        <f>IF(SUM($G$36:G49)&gt;=1,0,IF(G28=MAX($G$14:$W$32),1,0))</f>
        <v>0</v>
      </c>
      <c r="H50" s="5">
        <f>IF(SUM($G$55:G$55)+SUM(H$36:H49)&gt;=1,0,IF(H28=MAX($G$14:$W$32),1,0))</f>
        <v>0</v>
      </c>
      <c r="I50" s="5">
        <f>IF(SUM($G$55:H$55)+SUM(I$36:I49)&gt;=1,0,IF(I28=MAX($G$14:$W$32),1,0))</f>
        <v>0</v>
      </c>
      <c r="J50" s="5">
        <f>IF(SUM($G$55:I$55)+SUM(J$36:J49)&gt;=1,0,IF(J28=MAX($G$14:$W$32),1,0))</f>
        <v>0</v>
      </c>
      <c r="K50" s="5">
        <f>IF(SUM($G$55:J$55)+SUM(K$36:K49)&gt;=1,0,IF(K28=MAX($G$14:$W$32),1,0))</f>
        <v>0</v>
      </c>
      <c r="L50" s="5">
        <f>IF(SUM($G$55:K$55)+SUM(L$36:L49)&gt;=1,0,IF(L28=MAX($G$14:$W$32),1,0))</f>
        <v>0</v>
      </c>
      <c r="M50" s="5">
        <f>IF(SUM($G$55:L$55)+SUM(M$36:M49)&gt;=1,0,IF(M28=MAX($G$14:$W$32),1,0))</f>
        <v>0</v>
      </c>
      <c r="N50" s="5">
        <f>IF(SUM($G$55:M$55)+SUM(N$36:N49)&gt;=1,0,IF(N28=MAX($G$14:$W$32),1,0))</f>
        <v>0</v>
      </c>
      <c r="O50" s="5">
        <f>IF(SUM($G$55:N$55)+SUM(O$36:O49)&gt;=1,0,IF(O28=MAX($G$14:$W$32),1,0))</f>
        <v>0</v>
      </c>
      <c r="P50" s="5">
        <f>IF(SUM($G$55:O$55)+SUM(P$36:P49)&gt;=1,0,IF(P28=MAX($G$14:$W$32),1,0))</f>
        <v>0</v>
      </c>
      <c r="Q50" s="5">
        <f>IF(SUM($G$55:P$55)+SUM(Q$36:Q49)&gt;=1,0,IF(Q28=MAX($G$14:$W$32),1,0))</f>
        <v>0</v>
      </c>
      <c r="R50" s="5">
        <f>IF(SUM($G$55:Q$55)+SUM(R$36:R49)&gt;=1,0,IF(R28=MAX($G$14:$W$32),1,0))</f>
        <v>0</v>
      </c>
      <c r="S50" s="5">
        <f>IF(SUM($G$55:R$55)+SUM(S$36:S49)&gt;=1,0,IF(S28=MAX($G$14:$W$32),1,0))</f>
        <v>0</v>
      </c>
      <c r="T50" s="5">
        <f>IF(SUM($G$55:S$55)+SUM(T$36:T49)&gt;=1,0,IF(T28=MAX($G$14:$W$32),1,0))</f>
        <v>0</v>
      </c>
      <c r="U50" s="5">
        <f>IF(SUM($G$55:T$55)+SUM(U$36:U49)&gt;=1,0,IF(U28=MAX($G$14:$W$32),1,0))</f>
        <v>0</v>
      </c>
      <c r="V50" s="5">
        <f>IF(SUM($G$55:U$55)+SUM(V$36:V49)&gt;=1,0,IF(V28=MAX($G$14:$W$32),1,0))</f>
        <v>0</v>
      </c>
      <c r="W50" s="6">
        <f>IF(SUM($G$55:V$55)+SUM(W$36:W49)&gt;=1,0,IF(W28=MAX($G$14:$W$32),1,0))</f>
        <v>0</v>
      </c>
      <c r="X50" s="11">
        <f t="shared" si="6"/>
        <v>0</v>
      </c>
    </row>
    <row r="51" spans="6:24">
      <c r="G51" s="4">
        <f>IF(SUM($G$36:G50)&gt;=1,0,IF(G29=MAX($G$14:$W$32),1,0))</f>
        <v>0</v>
      </c>
      <c r="H51" s="5">
        <f>IF(SUM($G$55:G$55)+SUM(H$36:H50)&gt;=1,0,IF(H29=MAX($G$14:$W$32),1,0))</f>
        <v>0</v>
      </c>
      <c r="I51" s="5">
        <f>IF(SUM($G$55:H$55)+SUM(I$36:I50)&gt;=1,0,IF(I29=MAX($G$14:$W$32),1,0))</f>
        <v>0</v>
      </c>
      <c r="J51" s="5">
        <f>IF(SUM($G$55:I$55)+SUM(J$36:J50)&gt;=1,0,IF(J29=MAX($G$14:$W$32),1,0))</f>
        <v>0</v>
      </c>
      <c r="K51" s="5">
        <f>IF(SUM($G$55:J$55)+SUM(K$36:K50)&gt;=1,0,IF(K29=MAX($G$14:$W$32),1,0))</f>
        <v>0</v>
      </c>
      <c r="L51" s="5">
        <f>IF(SUM($G$55:K$55)+SUM(L$36:L50)&gt;=1,0,IF(L29=MAX($G$14:$W$32),1,0))</f>
        <v>0</v>
      </c>
      <c r="M51" s="5">
        <f>IF(SUM($G$55:L$55)+SUM(M$36:M50)&gt;=1,0,IF(M29=MAX($G$14:$W$32),1,0))</f>
        <v>0</v>
      </c>
      <c r="N51" s="5">
        <f>IF(SUM($G$55:M$55)+SUM(N$36:N50)&gt;=1,0,IF(N29=MAX($G$14:$W$32),1,0))</f>
        <v>0</v>
      </c>
      <c r="O51" s="5">
        <f>IF(SUM($G$55:N$55)+SUM(O$36:O50)&gt;=1,0,IF(O29=MAX($G$14:$W$32),1,0))</f>
        <v>0</v>
      </c>
      <c r="P51" s="5">
        <f>IF(SUM($G$55:O$55)+SUM(P$36:P50)&gt;=1,0,IF(P29=MAX($G$14:$W$32),1,0))</f>
        <v>0</v>
      </c>
      <c r="Q51" s="5">
        <f>IF(SUM($G$55:P$55)+SUM(Q$36:Q50)&gt;=1,0,IF(Q29=MAX($G$14:$W$32),1,0))</f>
        <v>0</v>
      </c>
      <c r="R51" s="5">
        <f>IF(SUM($G$55:Q$55)+SUM(R$36:R50)&gt;=1,0,IF(R29=MAX($G$14:$W$32),1,0))</f>
        <v>0</v>
      </c>
      <c r="S51" s="5">
        <f>IF(SUM($G$55:R$55)+SUM(S$36:S50)&gt;=1,0,IF(S29=MAX($G$14:$W$32),1,0))</f>
        <v>0</v>
      </c>
      <c r="T51" s="5">
        <f>IF(SUM($G$55:S$55)+SUM(T$36:T50)&gt;=1,0,IF(T29=MAX($G$14:$W$32),1,0))</f>
        <v>0</v>
      </c>
      <c r="U51" s="5">
        <f>IF(SUM($G$55:T$55)+SUM(U$36:U50)&gt;=1,0,IF(U29=MAX($G$14:$W$32),1,0))</f>
        <v>0</v>
      </c>
      <c r="V51" s="5">
        <f>IF(SUM($G$55:U$55)+SUM(V$36:V50)&gt;=1,0,IF(V29=MAX($G$14:$W$32),1,0))</f>
        <v>0</v>
      </c>
      <c r="W51" s="6">
        <f>IF(SUM($G$55:V$55)+SUM(W$36:W50)&gt;=1,0,IF(W29=MAX($G$14:$W$32),1,0))</f>
        <v>0</v>
      </c>
      <c r="X51" s="11">
        <f t="shared" si="6"/>
        <v>0</v>
      </c>
    </row>
    <row r="52" spans="6:24">
      <c r="G52" s="4">
        <f>IF(SUM($G$36:G51)&gt;=1,0,IF(G30=MAX($G$14:$W$32),1,0))</f>
        <v>0</v>
      </c>
      <c r="H52" s="5">
        <f>IF(SUM($G$55:G$55)+SUM(H$36:H51)&gt;=1,0,IF(H30=MAX($G$14:$W$32),1,0))</f>
        <v>0</v>
      </c>
      <c r="I52" s="5">
        <f>IF(SUM($G$55:H$55)+SUM(I$36:I51)&gt;=1,0,IF(I30=MAX($G$14:$W$32),1,0))</f>
        <v>0</v>
      </c>
      <c r="J52" s="5">
        <f>IF(SUM($G$55:I$55)+SUM(J$36:J51)&gt;=1,0,IF(J30=MAX($G$14:$W$32),1,0))</f>
        <v>0</v>
      </c>
      <c r="K52" s="5">
        <f>IF(SUM($G$55:J$55)+SUM(K$36:K51)&gt;=1,0,IF(K30=MAX($G$14:$W$32),1,0))</f>
        <v>0</v>
      </c>
      <c r="L52" s="5">
        <f>IF(SUM($G$55:K$55)+SUM(L$36:L51)&gt;=1,0,IF(L30=MAX($G$14:$W$32),1,0))</f>
        <v>0</v>
      </c>
      <c r="M52" s="5">
        <f>IF(SUM($G$55:L$55)+SUM(M$36:M51)&gt;=1,0,IF(M30=MAX($G$14:$W$32),1,0))</f>
        <v>0</v>
      </c>
      <c r="N52" s="5">
        <f>IF(SUM($G$55:M$55)+SUM(N$36:N51)&gt;=1,0,IF(N30=MAX($G$14:$W$32),1,0))</f>
        <v>0</v>
      </c>
      <c r="O52" s="5">
        <f>IF(SUM($G$55:N$55)+SUM(O$36:O51)&gt;=1,0,IF(O30=MAX($G$14:$W$32),1,0))</f>
        <v>0</v>
      </c>
      <c r="P52" s="5">
        <f>IF(SUM($G$55:O$55)+SUM(P$36:P51)&gt;=1,0,IF(P30=MAX($G$14:$W$32),1,0))</f>
        <v>0</v>
      </c>
      <c r="Q52" s="5">
        <f>IF(SUM($G$55:P$55)+SUM(Q$36:Q51)&gt;=1,0,IF(Q30=MAX($G$14:$W$32),1,0))</f>
        <v>0</v>
      </c>
      <c r="R52" s="5">
        <f>IF(SUM($G$55:Q$55)+SUM(R$36:R51)&gt;=1,0,IF(R30=MAX($G$14:$W$32),1,0))</f>
        <v>0</v>
      </c>
      <c r="S52" s="5">
        <f>IF(SUM($G$55:R$55)+SUM(S$36:S51)&gt;=1,0,IF(S30=MAX($G$14:$W$32),1,0))</f>
        <v>0</v>
      </c>
      <c r="T52" s="5">
        <f>IF(SUM($G$55:S$55)+SUM(T$36:T51)&gt;=1,0,IF(T30=MAX($G$14:$W$32),1,0))</f>
        <v>0</v>
      </c>
      <c r="U52" s="5">
        <f>IF(SUM($G$55:T$55)+SUM(U$36:U51)&gt;=1,0,IF(U30=MAX($G$14:$W$32),1,0))</f>
        <v>0</v>
      </c>
      <c r="V52" s="5">
        <f>IF(SUM($G$55:U$55)+SUM(V$36:V51)&gt;=1,0,IF(V30=MAX($G$14:$W$32),1,0))</f>
        <v>0</v>
      </c>
      <c r="W52" s="6">
        <f>IF(SUM($G$55:V$55)+SUM(W$36:W51)&gt;=1,0,IF(W30=MAX($G$14:$W$32),1,0))</f>
        <v>0</v>
      </c>
      <c r="X52" s="11">
        <f t="shared" si="6"/>
        <v>0</v>
      </c>
    </row>
    <row r="53" spans="6:24">
      <c r="G53" s="4">
        <f>IF(SUM($G$36:G52)&gt;=1,0,IF(G31=MAX($G$14:$W$32),1,0))</f>
        <v>0</v>
      </c>
      <c r="H53" s="5">
        <f>IF(SUM($G$55:G$55)+SUM(H$36:H52)&gt;=1,0,IF(H31=MAX($G$14:$W$32),1,0))</f>
        <v>0</v>
      </c>
      <c r="I53" s="5">
        <f>IF(SUM($G$55:H$55)+SUM(I$36:I52)&gt;=1,0,IF(I31=MAX($G$14:$W$32),1,0))</f>
        <v>0</v>
      </c>
      <c r="J53" s="5">
        <f>IF(SUM($G$55:I$55)+SUM(J$36:J52)&gt;=1,0,IF(J31=MAX($G$14:$W$32),1,0))</f>
        <v>0</v>
      </c>
      <c r="K53" s="5">
        <f>IF(SUM($G$55:J$55)+SUM(K$36:K52)&gt;=1,0,IF(K31=MAX($G$14:$W$32),1,0))</f>
        <v>0</v>
      </c>
      <c r="L53" s="5">
        <f>IF(SUM($G$55:K$55)+SUM(L$36:L52)&gt;=1,0,IF(L31=MAX($G$14:$W$32),1,0))</f>
        <v>0</v>
      </c>
      <c r="M53" s="5">
        <f>IF(SUM($G$55:L$55)+SUM(M$36:M52)&gt;=1,0,IF(M31=MAX($G$14:$W$32),1,0))</f>
        <v>0</v>
      </c>
      <c r="N53" s="5">
        <f>IF(SUM($G$55:M$55)+SUM(N$36:N52)&gt;=1,0,IF(N31=MAX($G$14:$W$32),1,0))</f>
        <v>0</v>
      </c>
      <c r="O53" s="5">
        <f>IF(SUM($G$55:N$55)+SUM(O$36:O52)&gt;=1,0,IF(O31=MAX($G$14:$W$32),1,0))</f>
        <v>0</v>
      </c>
      <c r="P53" s="5">
        <f>IF(SUM($G$55:O$55)+SUM(P$36:P52)&gt;=1,0,IF(P31=MAX($G$14:$W$32),1,0))</f>
        <v>0</v>
      </c>
      <c r="Q53" s="5">
        <f>IF(SUM($G$55:P$55)+SUM(Q$36:Q52)&gt;=1,0,IF(Q31=MAX($G$14:$W$32),1,0))</f>
        <v>0</v>
      </c>
      <c r="R53" s="5">
        <f>IF(SUM($G$55:Q$55)+SUM(R$36:R52)&gt;=1,0,IF(R31=MAX($G$14:$W$32),1,0))</f>
        <v>0</v>
      </c>
      <c r="S53" s="5">
        <f>IF(SUM($G$55:R$55)+SUM(S$36:S52)&gt;=1,0,IF(S31=MAX($G$14:$W$32),1,0))</f>
        <v>0</v>
      </c>
      <c r="T53" s="5">
        <f>IF(SUM($G$55:S$55)+SUM(T$36:T52)&gt;=1,0,IF(T31=MAX($G$14:$W$32),1,0))</f>
        <v>0</v>
      </c>
      <c r="U53" s="5">
        <f>IF(SUM($G$55:T$55)+SUM(U$36:U52)&gt;=1,0,IF(U31=MAX($G$14:$W$32),1,0))</f>
        <v>0</v>
      </c>
      <c r="V53" s="5">
        <f>IF(SUM($G$55:U$55)+SUM(V$36:V52)&gt;=1,0,IF(V31=MAX($G$14:$W$32),1,0))</f>
        <v>0</v>
      </c>
      <c r="W53" s="6">
        <f>IF(SUM($G$55:V$55)+SUM(W$36:W52)&gt;=1,0,IF(W31=MAX($G$14:$W$32),1,0))</f>
        <v>0</v>
      </c>
      <c r="X53" s="11">
        <f t="shared" si="6"/>
        <v>0</v>
      </c>
    </row>
    <row r="54" spans="6:24">
      <c r="G54" s="7">
        <f>IF(SUM($G$36:G53)&gt;=1,0,IF(G32=MAX($G$14:$W$32),1,0))</f>
        <v>0</v>
      </c>
      <c r="H54" s="8">
        <f>IF(SUM($G$55:G$55)+SUM(H$36:H53)&gt;=1,0,IF(H32=MAX($G$14:$W$32),1,0))</f>
        <v>0</v>
      </c>
      <c r="I54" s="8">
        <f>IF(SUM($G$55:H$55)+SUM(I$36:I53)&gt;=1,0,IF(I32=MAX($G$14:$W$32),1,0))</f>
        <v>0</v>
      </c>
      <c r="J54" s="8">
        <f>IF(SUM($G$55:I$55)+SUM(J$36:J53)&gt;=1,0,IF(J32=MAX($G$14:$W$32),1,0))</f>
        <v>0</v>
      </c>
      <c r="K54" s="8">
        <f>IF(SUM($G$55:J$55)+SUM(K$36:K53)&gt;=1,0,IF(K32=MAX($G$14:$W$32),1,0))</f>
        <v>0</v>
      </c>
      <c r="L54" s="8">
        <f>IF(SUM($G$55:K$55)+SUM(L$36:L53)&gt;=1,0,IF(L32=MAX($G$14:$W$32),1,0))</f>
        <v>0</v>
      </c>
      <c r="M54" s="8">
        <f>IF(SUM($G$55:L$55)+SUM(M$36:M53)&gt;=1,0,IF(M32=MAX($G$14:$W$32),1,0))</f>
        <v>0</v>
      </c>
      <c r="N54" s="8">
        <f>IF(SUM($G$55:M$55)+SUM(N$36:N53)&gt;=1,0,IF(N32=MAX($G$14:$W$32),1,0))</f>
        <v>0</v>
      </c>
      <c r="O54" s="8">
        <f>IF(SUM($G$55:N$55)+SUM(O$36:O53)&gt;=1,0,IF(O32=MAX($G$14:$W$32),1,0))</f>
        <v>0</v>
      </c>
      <c r="P54" s="8">
        <f>IF(SUM($G$55:O$55)+SUM(P$36:P53)&gt;=1,0,IF(P32=MAX($G$14:$W$32),1,0))</f>
        <v>0</v>
      </c>
      <c r="Q54" s="8">
        <f>IF(SUM($G$55:P$55)+SUM(Q$36:Q53)&gt;=1,0,IF(Q32=MAX($G$14:$W$32),1,0))</f>
        <v>0</v>
      </c>
      <c r="R54" s="8">
        <f>IF(SUM($G$55:Q$55)+SUM(R$36:R53)&gt;=1,0,IF(R32=MAX($G$14:$W$32),1,0))</f>
        <v>0</v>
      </c>
      <c r="S54" s="8">
        <f>IF(SUM($G$55:R$55)+SUM(S$36:S53)&gt;=1,0,IF(S32=MAX($G$14:$W$32),1,0))</f>
        <v>0</v>
      </c>
      <c r="T54" s="8">
        <f>IF(SUM($G$55:S$55)+SUM(T$36:T53)&gt;=1,0,IF(T32=MAX($G$14:$W$32),1,0))</f>
        <v>0</v>
      </c>
      <c r="U54" s="8">
        <f>IF(SUM($G$55:T$55)+SUM(U$36:U53)&gt;=1,0,IF(U32=MAX($G$14:$W$32),1,0))</f>
        <v>0</v>
      </c>
      <c r="V54" s="8">
        <f>IF(SUM($G$55:U$55)+SUM(V$36:V53)&gt;=1,0,IF(V32=MAX($G$14:$W$32),1,0))</f>
        <v>0</v>
      </c>
      <c r="W54" s="9">
        <f>IF(SUM($G$55:V$55)+SUM(W$36:W53)&gt;=1,0,IF(W32=MAX($G$14:$W$32),1,0))</f>
        <v>0</v>
      </c>
      <c r="X54" s="11">
        <f t="shared" si="6"/>
        <v>0</v>
      </c>
    </row>
    <row r="55" spans="6:24">
      <c r="F55" s="25" t="s">
        <v>14</v>
      </c>
      <c r="G55" s="11">
        <f>SUM(G36:G54)</f>
        <v>0</v>
      </c>
      <c r="H55" s="11">
        <f t="shared" ref="H55:W55" si="7">SUM(H36:H54)</f>
        <v>0</v>
      </c>
      <c r="I55" s="11">
        <f t="shared" si="7"/>
        <v>0</v>
      </c>
      <c r="J55" s="11">
        <f t="shared" si="7"/>
        <v>0</v>
      </c>
      <c r="K55" s="11">
        <f t="shared" si="7"/>
        <v>0</v>
      </c>
      <c r="L55" s="11">
        <f t="shared" si="7"/>
        <v>0</v>
      </c>
      <c r="M55" s="11">
        <f t="shared" si="7"/>
        <v>1</v>
      </c>
      <c r="N55" s="11">
        <f t="shared" si="7"/>
        <v>0</v>
      </c>
      <c r="O55" s="11">
        <f t="shared" si="7"/>
        <v>0</v>
      </c>
      <c r="P55" s="11">
        <f t="shared" si="7"/>
        <v>0</v>
      </c>
      <c r="Q55" s="11">
        <f t="shared" si="7"/>
        <v>0</v>
      </c>
      <c r="R55" s="11">
        <f t="shared" si="7"/>
        <v>0</v>
      </c>
      <c r="S55" s="11">
        <f t="shared" si="7"/>
        <v>0</v>
      </c>
      <c r="T55" s="11">
        <f t="shared" si="7"/>
        <v>0</v>
      </c>
      <c r="U55" s="11">
        <f t="shared" si="7"/>
        <v>0</v>
      </c>
      <c r="V55" s="11">
        <f t="shared" si="7"/>
        <v>0</v>
      </c>
      <c r="W55" s="11">
        <f t="shared" si="7"/>
        <v>0</v>
      </c>
    </row>
    <row r="56" spans="6:24"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</sheetData>
  <mergeCells count="4">
    <mergeCell ref="B1:C1"/>
    <mergeCell ref="B8:D8"/>
    <mergeCell ref="G35:P35"/>
    <mergeCell ref="G12:N12"/>
  </mergeCells>
  <conditionalFormatting sqref="B14:B32">
    <cfRule type="cellIs" dxfId="3" priority="8" operator="equal">
      <formula>$C$10</formula>
    </cfRule>
  </conditionalFormatting>
  <conditionalFormatting sqref="G14:W32">
    <cfRule type="top10" dxfId="2" priority="3" rank="1"/>
  </conditionalFormatting>
  <conditionalFormatting sqref="F14:F32">
    <cfRule type="cellIs" dxfId="1" priority="2" operator="equal">
      <formula>$C$10</formula>
    </cfRule>
  </conditionalFormatting>
  <conditionalFormatting sqref="G13:W13">
    <cfRule type="cellIs" dxfId="0" priority="1" operator="equal">
      <formula>$G$10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defaultRowHeight="15"/>
  <sheetData>
    <row r="1" spans="1:1">
      <c r="A1" t="s">
        <v>35</v>
      </c>
    </row>
    <row r="2" spans="1:1">
      <c r="A2" t="s">
        <v>34</v>
      </c>
    </row>
    <row r="3" spans="1:1">
      <c r="A3" t="s">
        <v>33</v>
      </c>
    </row>
    <row r="5" spans="1:1">
      <c r="A5" t="s">
        <v>31</v>
      </c>
    </row>
    <row r="6" spans="1:1">
      <c r="A6" t="s">
        <v>43</v>
      </c>
    </row>
    <row r="7" spans="1:1">
      <c r="A7" t="s">
        <v>32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 surplus maximizing</vt:lpstr>
      <vt:lpstr>profit maximizing</vt:lpstr>
      <vt:lpstr>polluter pays</vt:lpstr>
      <vt:lpstr>victim pays</vt:lpstr>
      <vt:lpstr>Notes</vt:lpstr>
    </vt:vector>
  </TitlesOfParts>
  <Company>Duke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M Marx</dc:creator>
  <cp:lastModifiedBy>Leslie M Marx</cp:lastModifiedBy>
  <dcterms:created xsi:type="dcterms:W3CDTF">2009-06-30T18:52:56Z</dcterms:created>
  <dcterms:modified xsi:type="dcterms:W3CDTF">2009-08-10T18:13:52Z</dcterms:modified>
</cp:coreProperties>
</file>